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san\Documents\GERENCIA 2016\ESTADOS FINANCIEROS 2015\"/>
    </mc:Choice>
  </mc:AlternateContent>
  <bookViews>
    <workbookView xWindow="0" yWindow="0" windowWidth="17520" windowHeight="9435" tabRatio="537" activeTab="5"/>
  </bookViews>
  <sheets>
    <sheet name="BG" sheetId="1" r:id="rId1"/>
    <sheet name="NOTAS BG" sheetId="2" r:id="rId2"/>
    <sheet name="EGYP" sheetId="3" r:id="rId3"/>
    <sheet name="NOTAS EGYP" sheetId="4" r:id="rId4"/>
    <sheet name="ECPN" sheetId="8" r:id="rId5"/>
    <sheet name="EFE" sheetId="9" r:id="rId6"/>
    <sheet name="HT_EFE" sheetId="10" state="hidden" r:id="rId7"/>
    <sheet name="DEUDAS EJERCICIOS ANTERIORES" sheetId="11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BG!$A$1:$L$62</definedName>
    <definedName name="_xlnm.Print_Area" localSheetId="4">ECPN!$A$1:$L$145</definedName>
    <definedName name="_xlnm.Print_Area" localSheetId="5">EFE!$A$1:$F$50</definedName>
    <definedName name="_xlnm.Print_Area" localSheetId="2">EGYP!$A$1:$E$30</definedName>
    <definedName name="_xlnm.Print_Area" localSheetId="1">'NOTAS BG'!$A$1:$D$217</definedName>
    <definedName name="_xlnm.Print_Area" localSheetId="3">'NOTAS EGYP'!$A$1:$C$250</definedName>
    <definedName name="PCGE">[1]PCGE!$A$4:$B$1710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0" l="1"/>
  <c r="C8" i="10"/>
  <c r="C21" i="3"/>
  <c r="C20" i="3"/>
  <c r="C18" i="3"/>
  <c r="C17" i="3"/>
  <c r="C16" i="3"/>
  <c r="C14" i="3"/>
  <c r="C10" i="3"/>
  <c r="J55" i="1"/>
  <c r="J52" i="1"/>
  <c r="J50" i="1"/>
  <c r="J30" i="1"/>
  <c r="J27" i="1"/>
  <c r="J18" i="1"/>
  <c r="J17" i="1"/>
  <c r="J14" i="1"/>
  <c r="J13" i="1"/>
  <c r="D22" i="1"/>
  <c r="D18" i="1"/>
  <c r="D17" i="1"/>
  <c r="D15" i="1"/>
  <c r="D11" i="1"/>
  <c r="D14" i="1"/>
  <c r="E173" i="2" l="1"/>
  <c r="I28" i="11" l="1"/>
  <c r="I27" i="11"/>
  <c r="I24" i="11"/>
  <c r="I14" i="11"/>
  <c r="I19" i="11"/>
  <c r="C27" i="11"/>
  <c r="C53" i="11" l="1"/>
  <c r="C42" i="11"/>
  <c r="C17" i="10" l="1"/>
  <c r="C19" i="10" l="1"/>
  <c r="D8" i="10" l="1"/>
  <c r="H110" i="8"/>
  <c r="H87" i="8"/>
  <c r="H133" i="8"/>
  <c r="L144" i="8"/>
  <c r="L143" i="8"/>
  <c r="L142" i="8"/>
  <c r="L141" i="8"/>
  <c r="H140" i="8"/>
  <c r="L140" i="8" s="1"/>
  <c r="L139" i="8"/>
  <c r="L138" i="8"/>
  <c r="L137" i="8"/>
  <c r="L136" i="8"/>
  <c r="L135" i="8"/>
  <c r="L134" i="8"/>
  <c r="K133" i="8"/>
  <c r="J133" i="8"/>
  <c r="I133" i="8"/>
  <c r="G133" i="8"/>
  <c r="F133" i="8"/>
  <c r="E133" i="8"/>
  <c r="D133" i="8"/>
  <c r="D145" i="8" s="1"/>
  <c r="C133" i="8"/>
  <c r="B133" i="8"/>
  <c r="L132" i="8"/>
  <c r="L131" i="8"/>
  <c r="L130" i="8"/>
  <c r="L128" i="8"/>
  <c r="L127" i="8"/>
  <c r="L126" i="8"/>
  <c r="L125" i="8"/>
  <c r="L129" i="8" s="1"/>
  <c r="L124" i="8"/>
  <c r="L133" i="8" l="1"/>
  <c r="J12" i="1"/>
  <c r="J21" i="1" s="1"/>
  <c r="D97" i="2"/>
  <c r="D13" i="1"/>
  <c r="D23" i="1" s="1"/>
  <c r="D145" i="2"/>
  <c r="C22" i="4" l="1"/>
  <c r="C29" i="4" s="1"/>
  <c r="C248" i="4"/>
  <c r="C237" i="4"/>
  <c r="C223" i="4"/>
  <c r="C164" i="4"/>
  <c r="C64" i="4"/>
  <c r="D17" i="2" l="1"/>
  <c r="D201" i="2" l="1"/>
  <c r="C45" i="9" l="1"/>
  <c r="C34" i="9"/>
  <c r="C46" i="9" s="1"/>
  <c r="C48" i="9" s="1"/>
  <c r="C50" i="9" s="1"/>
  <c r="C13" i="9"/>
  <c r="C20" i="9" s="1"/>
  <c r="D40" i="10"/>
  <c r="B49" i="9" l="1"/>
  <c r="G25" i="10"/>
  <c r="H23" i="10"/>
  <c r="L24" i="10"/>
  <c r="G30" i="10" l="1"/>
  <c r="K29" i="10"/>
  <c r="L29" i="10"/>
  <c r="K27" i="10"/>
  <c r="L27" i="10"/>
  <c r="K28" i="10"/>
  <c r="L28" i="10"/>
  <c r="L26" i="10"/>
  <c r="K26" i="10"/>
  <c r="H18" i="10"/>
  <c r="H19" i="10"/>
  <c r="G20" i="10"/>
  <c r="G21" i="10"/>
  <c r="G22" i="10"/>
  <c r="G23" i="10"/>
  <c r="H17" i="10"/>
  <c r="I16" i="10"/>
  <c r="G15" i="10"/>
  <c r="J14" i="10"/>
  <c r="H13" i="10"/>
  <c r="H10" i="10"/>
  <c r="G11" i="10"/>
  <c r="H11" i="10"/>
  <c r="G12" i="10"/>
  <c r="G9" i="10"/>
  <c r="E17" i="10"/>
  <c r="G17" i="10" s="1"/>
  <c r="D30" i="10"/>
  <c r="F30" i="10" s="1"/>
  <c r="D28" i="10"/>
  <c r="D26" i="10"/>
  <c r="D25" i="10"/>
  <c r="F25" i="10" s="1"/>
  <c r="H25" i="10" s="1"/>
  <c r="D24" i="10"/>
  <c r="D20" i="10"/>
  <c r="F20" i="10" s="1"/>
  <c r="H20" i="10" s="1"/>
  <c r="D19" i="10"/>
  <c r="E19" i="10" s="1"/>
  <c r="G19" i="10" s="1"/>
  <c r="D18" i="10"/>
  <c r="E18" i="10" s="1"/>
  <c r="G18" i="10" s="1"/>
  <c r="B17" i="9" s="1"/>
  <c r="D17" i="10"/>
  <c r="D16" i="10"/>
  <c r="F16" i="10" s="1"/>
  <c r="J16" i="10" s="1"/>
  <c r="B26" i="9" s="1"/>
  <c r="B34" i="9" s="1"/>
  <c r="D15" i="10"/>
  <c r="F15" i="10" s="1"/>
  <c r="H15" i="10" s="1"/>
  <c r="D14" i="10"/>
  <c r="E14" i="10" s="1"/>
  <c r="I14" i="10" s="1"/>
  <c r="D13" i="10"/>
  <c r="D12" i="10"/>
  <c r="H30" i="10"/>
  <c r="F22" i="10"/>
  <c r="H22" i="10" s="1"/>
  <c r="F9" i="10"/>
  <c r="H9" i="10" s="1"/>
  <c r="B9" i="9" s="1"/>
  <c r="C28" i="10"/>
  <c r="C27" i="10"/>
  <c r="C31" i="10" s="1"/>
  <c r="F21" i="10"/>
  <c r="H21" i="10" s="1"/>
  <c r="D13" i="9"/>
  <c r="E13" i="10"/>
  <c r="G13" i="10" s="1"/>
  <c r="E10" i="10"/>
  <c r="G10" i="10" s="1"/>
  <c r="F12" i="10" l="1"/>
  <c r="H12" i="10" s="1"/>
  <c r="B13" i="9" s="1"/>
  <c r="E24" i="10"/>
  <c r="K24" i="10" s="1"/>
  <c r="B41" i="9" s="1"/>
  <c r="B45" i="9" s="1"/>
  <c r="B19" i="9"/>
  <c r="E8" i="10"/>
  <c r="D31" i="10"/>
  <c r="J31" i="10"/>
  <c r="I31" i="10"/>
  <c r="L31" i="10"/>
  <c r="E31" i="10" l="1"/>
  <c r="K31" i="10"/>
  <c r="L32" i="10" s="1"/>
  <c r="C36" i="10" s="1"/>
  <c r="B20" i="9"/>
  <c r="B46" i="9" s="1"/>
  <c r="B48" i="9" s="1"/>
  <c r="B50" i="9" s="1"/>
  <c r="F31" i="10"/>
  <c r="J33" i="10"/>
  <c r="I32" i="10"/>
  <c r="C35" i="10" s="1"/>
  <c r="G31" i="10"/>
  <c r="H31" i="10"/>
  <c r="F32" i="10" l="1"/>
  <c r="G32" i="10"/>
  <c r="C34" i="10" s="1"/>
  <c r="C37" i="10" s="1"/>
  <c r="D41" i="10" s="1"/>
  <c r="D42" i="10" s="1"/>
  <c r="I33" i="10"/>
  <c r="L33" i="10"/>
  <c r="K33" i="10"/>
  <c r="D78" i="2"/>
  <c r="D123" i="2"/>
  <c r="D28" i="2"/>
  <c r="F45" i="9"/>
  <c r="D45" i="9"/>
  <c r="E41" i="9"/>
  <c r="E45" i="9" s="1"/>
  <c r="E34" i="9"/>
  <c r="D34" i="9"/>
  <c r="F29" i="9"/>
  <c r="F34" i="9" s="1"/>
  <c r="E16" i="9"/>
  <c r="F15" i="9"/>
  <c r="F20" i="9" s="1"/>
  <c r="E15" i="9"/>
  <c r="D20" i="9"/>
  <c r="E9" i="9"/>
  <c r="L121" i="8"/>
  <c r="L120" i="8"/>
  <c r="L119" i="8"/>
  <c r="L118" i="8"/>
  <c r="H117" i="8"/>
  <c r="L117" i="8" s="1"/>
  <c r="L116" i="8"/>
  <c r="L115" i="8"/>
  <c r="L114" i="8"/>
  <c r="L113" i="8"/>
  <c r="L112" i="8"/>
  <c r="L111" i="8"/>
  <c r="K110" i="8"/>
  <c r="J110" i="8"/>
  <c r="I110" i="8"/>
  <c r="G110" i="8"/>
  <c r="F110" i="8"/>
  <c r="E110" i="8"/>
  <c r="D110" i="8"/>
  <c r="D122" i="8" s="1"/>
  <c r="C110" i="8"/>
  <c r="B110" i="8"/>
  <c r="L109" i="8"/>
  <c r="L108" i="8"/>
  <c r="L107" i="8"/>
  <c r="L105" i="8"/>
  <c r="L104" i="8"/>
  <c r="L103" i="8"/>
  <c r="L102" i="8"/>
  <c r="L106" i="8" s="1"/>
  <c r="L101" i="8"/>
  <c r="H98" i="8"/>
  <c r="L98" i="8" s="1"/>
  <c r="L97" i="8"/>
  <c r="L96" i="8"/>
  <c r="L95" i="8"/>
  <c r="H94" i="8"/>
  <c r="L94" i="8" s="1"/>
  <c r="L93" i="8"/>
  <c r="L92" i="8"/>
  <c r="L91" i="8"/>
  <c r="L90" i="8"/>
  <c r="L89" i="8"/>
  <c r="L88" i="8"/>
  <c r="K87" i="8"/>
  <c r="J87" i="8"/>
  <c r="I87" i="8"/>
  <c r="G87" i="8"/>
  <c r="F87" i="8"/>
  <c r="E87" i="8"/>
  <c r="D87" i="8"/>
  <c r="C87" i="8"/>
  <c r="B87" i="8"/>
  <c r="L86" i="8"/>
  <c r="L85" i="8"/>
  <c r="L84" i="8"/>
  <c r="L82" i="8"/>
  <c r="L81" i="8"/>
  <c r="L80" i="8"/>
  <c r="L79" i="8"/>
  <c r="L83" i="8" s="1"/>
  <c r="L78" i="8"/>
  <c r="L75" i="8"/>
  <c r="L74" i="8"/>
  <c r="L73" i="8"/>
  <c r="L72" i="8"/>
  <c r="H71" i="8"/>
  <c r="L71" i="8" s="1"/>
  <c r="L70" i="8"/>
  <c r="L69" i="8"/>
  <c r="L68" i="8"/>
  <c r="L67" i="8"/>
  <c r="L66" i="8"/>
  <c r="L65" i="8"/>
  <c r="K64" i="8"/>
  <c r="J64" i="8"/>
  <c r="I64" i="8"/>
  <c r="H64" i="8"/>
  <c r="G64" i="8"/>
  <c r="F64" i="8"/>
  <c r="E64" i="8"/>
  <c r="D64" i="8"/>
  <c r="C64" i="8"/>
  <c r="B64" i="8"/>
  <c r="L63" i="8"/>
  <c r="L62" i="8"/>
  <c r="L61" i="8"/>
  <c r="L59" i="8"/>
  <c r="L58" i="8"/>
  <c r="L57" i="8"/>
  <c r="L56" i="8"/>
  <c r="L55" i="8"/>
  <c r="L52" i="8"/>
  <c r="L51" i="8"/>
  <c r="L50" i="8"/>
  <c r="L49" i="8"/>
  <c r="H48" i="8"/>
  <c r="L48" i="8" s="1"/>
  <c r="L47" i="8"/>
  <c r="L46" i="8"/>
  <c r="L45" i="8"/>
  <c r="L44" i="8"/>
  <c r="L43" i="8"/>
  <c r="L42" i="8"/>
  <c r="K41" i="8"/>
  <c r="J41" i="8"/>
  <c r="I41" i="8"/>
  <c r="H41" i="8"/>
  <c r="G41" i="8"/>
  <c r="F41" i="8"/>
  <c r="E41" i="8"/>
  <c r="D41" i="8"/>
  <c r="C41" i="8"/>
  <c r="B41" i="8"/>
  <c r="L40" i="8"/>
  <c r="L39" i="8"/>
  <c r="L38" i="8"/>
  <c r="L36" i="8"/>
  <c r="L35" i="8"/>
  <c r="L34" i="8"/>
  <c r="L33" i="8"/>
  <c r="L32" i="8"/>
  <c r="L29" i="8"/>
  <c r="L28" i="8"/>
  <c r="L27" i="8"/>
  <c r="L26" i="8"/>
  <c r="H25" i="8"/>
  <c r="L25" i="8" s="1"/>
  <c r="L24" i="8"/>
  <c r="L23" i="8"/>
  <c r="L22" i="8"/>
  <c r="L21" i="8"/>
  <c r="L20" i="8"/>
  <c r="H19" i="8"/>
  <c r="L19" i="8" s="1"/>
  <c r="K18" i="8"/>
  <c r="K30" i="8" s="1"/>
  <c r="K31" i="8" s="1"/>
  <c r="J18" i="8"/>
  <c r="J30" i="8" s="1"/>
  <c r="J31" i="8" s="1"/>
  <c r="I18" i="8"/>
  <c r="I30" i="8" s="1"/>
  <c r="I31" i="8" s="1"/>
  <c r="H18" i="8"/>
  <c r="G18" i="8"/>
  <c r="G30" i="8" s="1"/>
  <c r="G31" i="8" s="1"/>
  <c r="F18" i="8"/>
  <c r="F30" i="8" s="1"/>
  <c r="F31" i="8" s="1"/>
  <c r="E18" i="8"/>
  <c r="E30" i="8" s="1"/>
  <c r="E31" i="8" s="1"/>
  <c r="D18" i="8"/>
  <c r="D30" i="8" s="1"/>
  <c r="D31" i="8" s="1"/>
  <c r="C18" i="8"/>
  <c r="C30" i="8" s="1"/>
  <c r="C31" i="8" s="1"/>
  <c r="B18" i="8"/>
  <c r="B30" i="8" s="1"/>
  <c r="B31" i="8" s="1"/>
  <c r="L17" i="8"/>
  <c r="L16" i="8"/>
  <c r="L15" i="8"/>
  <c r="L13" i="8"/>
  <c r="L12" i="8"/>
  <c r="L11" i="8"/>
  <c r="L10" i="8"/>
  <c r="L9" i="8"/>
  <c r="C76" i="4"/>
  <c r="C225" i="4"/>
  <c r="C12" i="3"/>
  <c r="D21" i="3"/>
  <c r="D20" i="3"/>
  <c r="D18" i="3"/>
  <c r="D17" i="3"/>
  <c r="D16" i="3"/>
  <c r="D14" i="3"/>
  <c r="E12" i="3"/>
  <c r="E19" i="3" s="1"/>
  <c r="E26" i="3" s="1"/>
  <c r="E28" i="3" s="1"/>
  <c r="E30" i="3" s="1"/>
  <c r="D10" i="3"/>
  <c r="D12" i="3" s="1"/>
  <c r="A5" i="3"/>
  <c r="L41" i="8" l="1"/>
  <c r="L64" i="8"/>
  <c r="B53" i="8"/>
  <c r="B76" i="8" s="1"/>
  <c r="F53" i="8"/>
  <c r="F54" i="8" s="1"/>
  <c r="J53" i="8"/>
  <c r="L110" i="8"/>
  <c r="G33" i="10"/>
  <c r="E20" i="9"/>
  <c r="E46" i="9" s="1"/>
  <c r="E48" i="9" s="1"/>
  <c r="E50" i="9" s="1"/>
  <c r="H33" i="10"/>
  <c r="I53" i="8"/>
  <c r="I54" i="8" s="1"/>
  <c r="E53" i="8"/>
  <c r="E54" i="8" s="1"/>
  <c r="C19" i="3"/>
  <c r="C26" i="3" s="1"/>
  <c r="C28" i="3" s="1"/>
  <c r="C30" i="3" s="1"/>
  <c r="L18" i="8"/>
  <c r="L30" i="8" s="1"/>
  <c r="L31" i="8" s="1"/>
  <c r="L53" i="8" s="1"/>
  <c r="C53" i="8"/>
  <c r="C76" i="8" s="1"/>
  <c r="G53" i="8"/>
  <c r="G54" i="8" s="1"/>
  <c r="K53" i="8"/>
  <c r="K76" i="8" s="1"/>
  <c r="F46" i="9"/>
  <c r="F48" i="9" s="1"/>
  <c r="F50" i="9" s="1"/>
  <c r="D53" i="8"/>
  <c r="D76" i="8" s="1"/>
  <c r="D77" i="8" s="1"/>
  <c r="D99" i="8" s="1"/>
  <c r="H30" i="8"/>
  <c r="H31" i="8" s="1"/>
  <c r="H53" i="8" s="1"/>
  <c r="H76" i="8" s="1"/>
  <c r="H99" i="8" s="1"/>
  <c r="H122" i="8" s="1"/>
  <c r="L87" i="8"/>
  <c r="D46" i="9"/>
  <c r="D48" i="9" s="1"/>
  <c r="D50" i="9" s="1"/>
  <c r="I76" i="8"/>
  <c r="J76" i="8"/>
  <c r="J54" i="8"/>
  <c r="D19" i="3"/>
  <c r="D26" i="3" s="1"/>
  <c r="D28" i="3" s="1"/>
  <c r="D30" i="3" s="1"/>
  <c r="J28" i="1"/>
  <c r="J37" i="1" s="1"/>
  <c r="K30" i="1"/>
  <c r="D174" i="2"/>
  <c r="D32" i="1"/>
  <c r="D45" i="1" s="1"/>
  <c r="D42" i="2"/>
  <c r="D213" i="2"/>
  <c r="D202" i="2"/>
  <c r="D192" i="2"/>
  <c r="D183" i="2"/>
  <c r="D156" i="2"/>
  <c r="D67" i="2"/>
  <c r="D55" i="2"/>
  <c r="L50" i="1"/>
  <c r="K49" i="1"/>
  <c r="K47" i="1"/>
  <c r="K42" i="1"/>
  <c r="K41" i="1"/>
  <c r="E39" i="1"/>
  <c r="F32" i="1"/>
  <c r="F45" i="1" s="1"/>
  <c r="E32" i="1"/>
  <c r="L28" i="1"/>
  <c r="L37" i="1" s="1"/>
  <c r="K27" i="1"/>
  <c r="F26" i="1"/>
  <c r="E26" i="1"/>
  <c r="F22" i="1"/>
  <c r="K18" i="1"/>
  <c r="E18" i="1"/>
  <c r="K17" i="1"/>
  <c r="E17" i="1"/>
  <c r="E15" i="1"/>
  <c r="K14" i="1"/>
  <c r="E14" i="1"/>
  <c r="K13" i="1"/>
  <c r="F13" i="1"/>
  <c r="L12" i="1"/>
  <c r="L21" i="1" s="1"/>
  <c r="L24" i="1" s="1"/>
  <c r="E11" i="1"/>
  <c r="E76" i="8" l="1"/>
  <c r="B54" i="8"/>
  <c r="F76" i="8"/>
  <c r="F99" i="8" s="1"/>
  <c r="F122" i="8" s="1"/>
  <c r="F145" i="8" s="1"/>
  <c r="K54" i="8"/>
  <c r="D54" i="8"/>
  <c r="H54" i="8"/>
  <c r="G76" i="8"/>
  <c r="G99" i="8" s="1"/>
  <c r="G122" i="8" s="1"/>
  <c r="G145" i="8" s="1"/>
  <c r="K12" i="1"/>
  <c r="K21" i="1" s="1"/>
  <c r="K24" i="1" s="1"/>
  <c r="C54" i="8"/>
  <c r="L38" i="1"/>
  <c r="L52" i="1" s="1"/>
  <c r="L76" i="8"/>
  <c r="L54" i="8"/>
  <c r="K77" i="8"/>
  <c r="K99" i="8"/>
  <c r="K122" i="8" s="1"/>
  <c r="K145" i="8" s="1"/>
  <c r="I77" i="8"/>
  <c r="I99" i="8"/>
  <c r="I122" i="8" s="1"/>
  <c r="I145" i="8" s="1"/>
  <c r="E77" i="8"/>
  <c r="E99" i="8"/>
  <c r="E122" i="8" s="1"/>
  <c r="E145" i="8" s="1"/>
  <c r="C77" i="8"/>
  <c r="C99" i="8"/>
  <c r="C122" i="8" s="1"/>
  <c r="C145" i="8" s="1"/>
  <c r="J99" i="8"/>
  <c r="J122" i="8" s="1"/>
  <c r="J145" i="8" s="1"/>
  <c r="J77" i="8"/>
  <c r="H145" i="8"/>
  <c r="H77" i="8"/>
  <c r="F77" i="8"/>
  <c r="B99" i="8"/>
  <c r="B122" i="8" s="1"/>
  <c r="B145" i="8" s="1"/>
  <c r="B77" i="8"/>
  <c r="J24" i="1"/>
  <c r="J38" i="1" s="1"/>
  <c r="F23" i="1"/>
  <c r="F27" i="1" s="1"/>
  <c r="F52" i="1" s="1"/>
  <c r="E22" i="1"/>
  <c r="E13" i="1"/>
  <c r="E45" i="1"/>
  <c r="K28" i="1"/>
  <c r="K37" i="1" s="1"/>
  <c r="K50" i="1"/>
  <c r="D134" i="2"/>
  <c r="D215" i="2"/>
  <c r="D108" i="2"/>
  <c r="D109" i="2" s="1"/>
  <c r="G77" i="8" l="1"/>
  <c r="L99" i="8"/>
  <c r="L122" i="8" s="1"/>
  <c r="L145" i="8" s="1"/>
  <c r="L77" i="8"/>
  <c r="E23" i="1"/>
  <c r="E27" i="1" s="1"/>
  <c r="E52" i="1" s="1"/>
  <c r="K38" i="1"/>
  <c r="K52" i="1" s="1"/>
  <c r="D27" i="1"/>
  <c r="D52" i="1" s="1"/>
</calcChain>
</file>

<file path=xl/sharedStrings.xml><?xml version="1.0" encoding="utf-8"?>
<sst xmlns="http://schemas.openxmlformats.org/spreadsheetml/2006/main" count="1215" uniqueCount="810">
  <si>
    <t xml:space="preserve">                     </t>
  </si>
  <si>
    <t>Estado de Situación Financiera</t>
  </si>
  <si>
    <t>(Expresado en Nuevos Soles)</t>
  </si>
  <si>
    <t>Notas</t>
  </si>
  <si>
    <t>AÑO 2014</t>
  </si>
  <si>
    <t>AÑO 2013</t>
  </si>
  <si>
    <t>ACTIVOS</t>
  </si>
  <si>
    <t>PASIVOS Y PATRIMONIO</t>
  </si>
  <si>
    <t>ACTIVOS CORRIENTES</t>
  </si>
  <si>
    <t>PASIVOS CORRIENTES</t>
  </si>
  <si>
    <t>Efectivo y Equivalentes al Efectivo</t>
  </si>
  <si>
    <t>03</t>
  </si>
  <si>
    <t xml:space="preserve">Otros Pasivos Financieros </t>
  </si>
  <si>
    <t>14</t>
  </si>
  <si>
    <t>Otros Activos Financieros</t>
  </si>
  <si>
    <t xml:space="preserve">Cuentas por pagar comerciales y otras cuentas por pagar </t>
  </si>
  <si>
    <t>Cuentas por cobrar comerciales y otras cuentas por cobrar</t>
  </si>
  <si>
    <t xml:space="preserve">Cuentas por Pagar Comerciales </t>
  </si>
  <si>
    <t>13</t>
  </si>
  <si>
    <t>Cuentas por Cobrar Comerciales (neto)</t>
  </si>
  <si>
    <t>04</t>
  </si>
  <si>
    <t>Otras Cuentas por Pagar</t>
  </si>
  <si>
    <t>15</t>
  </si>
  <si>
    <t>Otras Cuentas por Cobrar (neto)</t>
  </si>
  <si>
    <t>05</t>
  </si>
  <si>
    <t>Cuentas por Pagar a Entidades Relacionadas</t>
  </si>
  <si>
    <t>Cuentas por Cobrar a Entidades Relacionadas</t>
  </si>
  <si>
    <t xml:space="preserve">Ingresos diferidos </t>
  </si>
  <si>
    <t>Gastos Pagados por Anticipado</t>
  </si>
  <si>
    <t>07</t>
  </si>
  <si>
    <t>Provisión por Beneficios a los Empleados</t>
  </si>
  <si>
    <t>12</t>
  </si>
  <si>
    <t>Inventarios</t>
  </si>
  <si>
    <t>06</t>
  </si>
  <si>
    <t>Otras provisiones Tributos por Pagar</t>
  </si>
  <si>
    <t>11</t>
  </si>
  <si>
    <t>Activos Biológicos</t>
  </si>
  <si>
    <t xml:space="preserve">Pasivos por Impuestos a las Ganancias </t>
  </si>
  <si>
    <t xml:space="preserve">Activos por Impuestos a las Ganancias </t>
  </si>
  <si>
    <t>Otros Pasivos no financieros</t>
  </si>
  <si>
    <t>Otros Activos no financieros</t>
  </si>
  <si>
    <t>Total de Pasivos Corrientes distintos de Pasivos incluidos en Grupos de Activos para su Disposición Clasificados como Mantenidos para la Venta</t>
  </si>
  <si>
    <t>Otros Activos IR</t>
  </si>
  <si>
    <t>08</t>
  </si>
  <si>
    <t>Total Activos Corrientes Distintos de los Activos o Grupos de Activos para su Disposición Clasificados como Mantenidos para la Venta o para Distribuir a los Propietarios</t>
  </si>
  <si>
    <t>Pasivos incluidos en Grupos de Activos para su Disposición Clasificados como Mantenidos para la Venta</t>
  </si>
  <si>
    <t>Activos no Corrientes  Clasificados como Mantenidos para la Venta</t>
  </si>
  <si>
    <t>TOTAL PASIVOS CORRIENTES</t>
  </si>
  <si>
    <t>Activos no Corrientes como Mantenidos para Distribuir a los Propietarios</t>
  </si>
  <si>
    <t>Activos no Corrientes como Mantenidos para la Venta o como Mantenidos para Distribuir a los Propietarios</t>
  </si>
  <si>
    <t>PASIVOS NO CORRIENTES</t>
  </si>
  <si>
    <t xml:space="preserve">TOTAL ACTIVOS CORRIENTES  </t>
  </si>
  <si>
    <t>ACTIVOS NO CORRIENTES</t>
  </si>
  <si>
    <t>Inversiones en subsidiarias, negocios conjuntos y asociadas</t>
  </si>
  <si>
    <t>Ingresos Diferidos</t>
  </si>
  <si>
    <t>Cuentas por Cobrar Comerciales</t>
  </si>
  <si>
    <t>Otras Cuentas por Cobrar</t>
  </si>
  <si>
    <t xml:space="preserve">Otras provisiones </t>
  </si>
  <si>
    <t>Pasivos por impuestos diferidos</t>
  </si>
  <si>
    <t>Anticipos</t>
  </si>
  <si>
    <t>Otros pasivos no financieros</t>
  </si>
  <si>
    <t>TOTAL PASIVOS NO CORRIENTES</t>
  </si>
  <si>
    <t>Propiedades de Inversión</t>
  </si>
  <si>
    <t xml:space="preserve">TOTAL PASIVOS  </t>
  </si>
  <si>
    <t>Propiedades, Planta y Equipo (neto)</t>
  </si>
  <si>
    <t>09</t>
  </si>
  <si>
    <t>Activos  intangibles distintos  de la plusvalía</t>
  </si>
  <si>
    <t>PATRIMONIO</t>
  </si>
  <si>
    <t>Activos por impuestos diferidos</t>
  </si>
  <si>
    <t>Capital Emitido</t>
  </si>
  <si>
    <t>16</t>
  </si>
  <si>
    <t>Capital Adicional</t>
  </si>
  <si>
    <t>17</t>
  </si>
  <si>
    <t>Plusvalía</t>
  </si>
  <si>
    <t>Primas de Emisión</t>
  </si>
  <si>
    <t>Acciones de Inversión</t>
  </si>
  <si>
    <t>TOTAL ACTIVOS NO CORRIENTES</t>
  </si>
  <si>
    <t>Acciones Propias en Cartera</t>
  </si>
  <si>
    <t>Otras Reservas de Capital</t>
  </si>
  <si>
    <t>Resultados Acumulados</t>
  </si>
  <si>
    <t>19</t>
  </si>
  <si>
    <t>Resultado Neto del ejercicio</t>
  </si>
  <si>
    <t>Ajustes al Patrimonio (Excedente de revaluacion)</t>
  </si>
  <si>
    <t>18</t>
  </si>
  <si>
    <t>TOTAL PATRIMONIO</t>
  </si>
  <si>
    <t>TOTAL DE ACTIVOS</t>
  </si>
  <si>
    <t>TOTAL PASIVO Y PATRIMONIO</t>
  </si>
  <si>
    <t>NOTAS AL ESTADO DE SITUACION FINANCIERA</t>
  </si>
  <si>
    <t>NOTA N° 3</t>
  </si>
  <si>
    <t>EFECTIVO Y EQUIVALENTE DE EFECTIVO</t>
  </si>
  <si>
    <t>CUENTA</t>
  </si>
  <si>
    <t>DETALLE</t>
  </si>
  <si>
    <t>ANEXO</t>
  </si>
  <si>
    <t>IMPORTE</t>
  </si>
  <si>
    <t>001</t>
  </si>
  <si>
    <t>TOTAL</t>
  </si>
  <si>
    <t>Agrupa las sub cuentas que representan el efectivo y equivalente al efectivo que la Institución tiene como parte de su activo disponible.</t>
  </si>
  <si>
    <t>NOTA N°  04</t>
  </si>
  <si>
    <t>CUENTAS POR COBRAR COMERCIALES</t>
  </si>
  <si>
    <t>CURSOS, SEMINARIOS,CERTIFICADOS Y OTROS SIMILARES</t>
  </si>
  <si>
    <t>002</t>
  </si>
  <si>
    <t>NOTA N° 5</t>
  </si>
  <si>
    <t xml:space="preserve">OTRAS CUENTAS POR COBRAR </t>
  </si>
  <si>
    <t>ENTREGAS A RENDIR CUENTA A TERCEROS</t>
  </si>
  <si>
    <t>003</t>
  </si>
  <si>
    <t>CUENTAS POR COBRAR A MIEMBROS DE LA ORDEN</t>
  </si>
  <si>
    <t>OTRAS</t>
  </si>
  <si>
    <t>OTROS DEPOSITOS EN GARANTIA  - SERVICIO DE LINEA CLARO</t>
  </si>
  <si>
    <t>Incluye  derechos  exigibles a terceros diferentes  de  aquellos originados  en  las transacciones relacionados con el giro de la Institución.</t>
  </si>
  <si>
    <t>NOTA N° 6</t>
  </si>
  <si>
    <t xml:space="preserve">EXISTENCIAS </t>
  </si>
  <si>
    <t xml:space="preserve">SOLAPEROS </t>
  </si>
  <si>
    <t>004</t>
  </si>
  <si>
    <t xml:space="preserve">COMPENDIO NORMAS LEGALES </t>
  </si>
  <si>
    <t xml:space="preserve">MEDALLONES </t>
  </si>
  <si>
    <t>SOLAPEROS CERTIFICACION</t>
  </si>
  <si>
    <t xml:space="preserve">Este rubro representa la existencia de  materiales y suministros que son destinados a la venta y distribucion a los miembros de la orden. </t>
  </si>
  <si>
    <t>NOTA N° 7</t>
  </si>
  <si>
    <t>GASTOS CONTRATADOS POR ANTICIPADO</t>
  </si>
  <si>
    <t>SEGUROS RIMAC SAC (CONTRA ROBO LOCAL INSTITUCIONAL)</t>
  </si>
  <si>
    <t>005</t>
  </si>
  <si>
    <t>OTROS GASTOS CONTRATADOS POR ANTICIPADO - REVISTAS CONTABLES</t>
  </si>
  <si>
    <t>Este rubro representa los servicios contratados a recibir en el futuro, seguros pagados por adelantado.</t>
  </si>
  <si>
    <t>NOTA N° 8</t>
  </si>
  <si>
    <t>OTROS ACTIVOS</t>
  </si>
  <si>
    <t>PAGOS A CUENTA - RENTA DE TERCERA CATEGORIA</t>
  </si>
  <si>
    <t>006</t>
  </si>
  <si>
    <t xml:space="preserve">Incluye  derechos  exigibles  a terceros y pagos anticipados de impuestos </t>
  </si>
  <si>
    <t>NOTA N°  09</t>
  </si>
  <si>
    <t>INMUEBLE MAQUINARIA Y EQUIPO</t>
  </si>
  <si>
    <t>008</t>
  </si>
  <si>
    <t>EDIFICACIONES</t>
  </si>
  <si>
    <t>MUEBLES</t>
  </si>
  <si>
    <t>ENSERES</t>
  </si>
  <si>
    <t>EQUIPOS DIVERSOS INFORMATICOS</t>
  </si>
  <si>
    <t>EQUIPOS DIVERSOS DE COMUNICACION</t>
  </si>
  <si>
    <t>Agrupa el valor del activo fijo adquiridos para el uso y funcionamiento de la Institución.</t>
  </si>
  <si>
    <t>NOTA N°  10</t>
  </si>
  <si>
    <t xml:space="preserve">DEPRECIACION Y AMORTIZACION Y AGOTAMIENTO </t>
  </si>
  <si>
    <t>DEPRECIACION EDIFICACIONES</t>
  </si>
  <si>
    <t>DEPRECIACION MUEBLES Y ENSERES</t>
  </si>
  <si>
    <t>DEPRECIACION EQUIPOS DIVERSOS</t>
  </si>
  <si>
    <t>TOTAL ACTIVO FIJO (NETO)</t>
  </si>
  <si>
    <t>Representado por la depreciación efectuada a los bienes del activo fijo.</t>
  </si>
  <si>
    <t>NOTA N°  11</t>
  </si>
  <si>
    <t xml:space="preserve">TRIBUTOS POR PAGAR </t>
  </si>
  <si>
    <t>IGV - CUENTA PROPIA</t>
  </si>
  <si>
    <t>009</t>
  </si>
  <si>
    <t>RENTA DE CUARTA CATEGORÍA</t>
  </si>
  <si>
    <t xml:space="preserve">ESSALUD </t>
  </si>
  <si>
    <t>ONP</t>
  </si>
  <si>
    <t xml:space="preserve">ADMINISTRACIÓN DE FONDO DE PENSIONES </t>
  </si>
  <si>
    <t xml:space="preserve"> Representa las obligaciones tributarias que tiene la Institución al presente periodo.</t>
  </si>
  <si>
    <t>NOTA N°  12</t>
  </si>
  <si>
    <t>REMUNERACIONES Y PARTICIPACIONES POR PAGAR</t>
  </si>
  <si>
    <t>4114</t>
  </si>
  <si>
    <t>GRATIFICACIONES POR PAGAR</t>
  </si>
  <si>
    <t>010</t>
  </si>
  <si>
    <t>4115</t>
  </si>
  <si>
    <t>VACACIONES POR PAGAR</t>
  </si>
  <si>
    <t xml:space="preserve">PROVISION COMPENSACION POR TIEMPO DE SERVICIOS </t>
  </si>
  <si>
    <t>Este rubro resperesenta las obligaciones por provisiones de compensacion por tiempo de servicios al cierre del periodo.</t>
  </si>
  <si>
    <t>NOTA N°  13</t>
  </si>
  <si>
    <t>CUENTAS POR PAGAR COMERCIALES</t>
  </si>
  <si>
    <t>EMITIDAS</t>
  </si>
  <si>
    <t>011</t>
  </si>
  <si>
    <t>HONORARIOS POR PAGAR</t>
  </si>
  <si>
    <t>OTROS DOCUMENTOS POR PAGAR</t>
  </si>
  <si>
    <t>Este rubro resperesenta las obligaciones pendientes con los proveedores de bienes y prestacion de servicios al periodo.</t>
  </si>
  <si>
    <t>NOTA N°  14</t>
  </si>
  <si>
    <t xml:space="preserve">OBLIGACIONES FINANCIERAS  </t>
  </si>
  <si>
    <t>INSTITUCIONES FINANCIERAS PRESTAMO CORRIENTE</t>
  </si>
  <si>
    <t>007</t>
  </si>
  <si>
    <t>INSTITUCIONES FINANCIERAS - INTERESES CORRIENTE</t>
  </si>
  <si>
    <t>INTERESES NO DEVENGADOS PRESTAMO CMC NO CORRIENTE</t>
  </si>
  <si>
    <t>Este rubro corresponde al total del capital de la Deuda por pagar a la Caja Municipal Cusco y los intereses por devengar.</t>
  </si>
  <si>
    <t>NOTA N°  15</t>
  </si>
  <si>
    <t xml:space="preserve">OTRAS CUENTAS POR PAGAR DIVERSAS  - TERCEROS </t>
  </si>
  <si>
    <t>468</t>
  </si>
  <si>
    <t>012</t>
  </si>
  <si>
    <t>4690</t>
  </si>
  <si>
    <t>MUTUAL DEL CONTADOR</t>
  </si>
  <si>
    <t>4694</t>
  </si>
  <si>
    <t>4695</t>
  </si>
  <si>
    <t>4698</t>
  </si>
  <si>
    <t>4699</t>
  </si>
  <si>
    <t>Este rubro corresponde a las cuentas por pagar a terceros que contrae la entidad, por convenios con otras instituciones.</t>
  </si>
  <si>
    <t>NOTA N°  16</t>
  </si>
  <si>
    <t>CAPITAL INSTITUCIONAL</t>
  </si>
  <si>
    <t xml:space="preserve">CAPITAL INSTITUCIONAL </t>
  </si>
  <si>
    <t>Representa el capital de la institucion que Incluye la capitalizacion de los resultados acumulados en ejercicios anteriores.</t>
  </si>
  <si>
    <t>NOTA N°  17</t>
  </si>
  <si>
    <t>CAPITAL ADICIONAL</t>
  </si>
  <si>
    <t>DONACIONES - AÑOS ANTERIORES</t>
  </si>
  <si>
    <t>Incluye las donaciones recibidas en efectivo o en especie y otros.</t>
  </si>
  <si>
    <t>NOTA N°  18</t>
  </si>
  <si>
    <t xml:space="preserve">EXCEDENTE DE REVALUACION </t>
  </si>
  <si>
    <t xml:space="preserve">VALORIZACIÓN ADICIONAL </t>
  </si>
  <si>
    <t>Incluye las valorizaciones efectuadas a los inmuebles de la institución.</t>
  </si>
  <si>
    <t>NOTA N°  19</t>
  </si>
  <si>
    <t>RESULTADOS ACUMULADOS</t>
  </si>
  <si>
    <t>UTILIDADES ACUMULADAS</t>
  </si>
  <si>
    <t xml:space="preserve">INGRESOS DE AÑOS ANTERIORES </t>
  </si>
  <si>
    <t xml:space="preserve">GASTOS DE AÑOS ANTERIORES </t>
  </si>
  <si>
    <t>RESULTADO DEL EJERCICIO</t>
  </si>
  <si>
    <t xml:space="preserve">Esta resperesentado por los resultados acumulados </t>
  </si>
  <si>
    <t>1011</t>
  </si>
  <si>
    <t>Caja Efectivo MN</t>
  </si>
  <si>
    <t>1021</t>
  </si>
  <si>
    <t xml:space="preserve">Fondo fijo </t>
  </si>
  <si>
    <t>1041101</t>
  </si>
  <si>
    <t>Bco Continental Cta Cte 011-200-000100003926-31</t>
  </si>
  <si>
    <t>1041102</t>
  </si>
  <si>
    <t>Caja Municipal Colegio - Cta Cte 106022321010093320</t>
  </si>
  <si>
    <t>1041103</t>
  </si>
  <si>
    <t>Caja Municipal Mutual - Cta Cte 106022322008907811</t>
  </si>
  <si>
    <t>1042101</t>
  </si>
  <si>
    <t>Bco de la Nacion Cta Detraccion</t>
  </si>
  <si>
    <t>1042102</t>
  </si>
  <si>
    <t>CAC  Santo Domingo de Guzman</t>
  </si>
  <si>
    <t>AÑO 2015</t>
  </si>
  <si>
    <t>Representa las cuentas comerciales pendientes de cobro del periodo pasado</t>
  </si>
  <si>
    <t>14112</t>
  </si>
  <si>
    <t>EMILIA JORDAN CHOQUE</t>
  </si>
  <si>
    <t>33111</t>
  </si>
  <si>
    <t>Costo</t>
  </si>
  <si>
    <t>33112</t>
  </si>
  <si>
    <t>COSTO TERRENO 2014</t>
  </si>
  <si>
    <t>33211</t>
  </si>
  <si>
    <t>33511</t>
  </si>
  <si>
    <t>33521</t>
  </si>
  <si>
    <t>33611</t>
  </si>
  <si>
    <t>33621</t>
  </si>
  <si>
    <t>33691</t>
  </si>
  <si>
    <t>3392</t>
  </si>
  <si>
    <t>TERRENO</t>
  </si>
  <si>
    <t>CONSTRUCCIONES EN CURSO</t>
  </si>
  <si>
    <t>Depositos no identificados Certificacion</t>
  </si>
  <si>
    <t>Aporte a JDCCPP Nuevos Miembros</t>
  </si>
  <si>
    <t>Aporte a JDCCPP 5% Ordinarios</t>
  </si>
  <si>
    <t>4696</t>
  </si>
  <si>
    <t>APORTE EXTRAORDINARIO MUTUAL</t>
  </si>
  <si>
    <t>Depositos no Identificados</t>
  </si>
  <si>
    <t>Otras cuentas por pagar</t>
  </si>
  <si>
    <t>ESTADO DE RESULTADOS</t>
  </si>
  <si>
    <t>Ingresos de actividades ordinarias</t>
  </si>
  <si>
    <t>01</t>
  </si>
  <si>
    <t xml:space="preserve">Costo de Ventas </t>
  </si>
  <si>
    <t>GANANCIA (PERDIDA) BRUTA</t>
  </si>
  <si>
    <t>Gastos de Ventas y Distribución</t>
  </si>
  <si>
    <t>Gastos de Administración</t>
  </si>
  <si>
    <t>Ganancia (Pérdida) de la baja en Activos Financieros medidos al Costo Amortizado</t>
  </si>
  <si>
    <t>Otros Ingresos Operativos</t>
  </si>
  <si>
    <t>02</t>
  </si>
  <si>
    <t>Otros Gastos Operativos</t>
  </si>
  <si>
    <t>Otras ganancias (pérdidas)</t>
  </si>
  <si>
    <t>GANANCIA (PERDIDA) POR ACTIVIDADES DE OPERACIÓN</t>
  </si>
  <si>
    <t>Ingresos Financieros</t>
  </si>
  <si>
    <t>Gastos Financieros</t>
  </si>
  <si>
    <t>Diferencias de Cambio neto</t>
  </si>
  <si>
    <t>Otros ingresos (gastos) de las subsidiarias, negocios conjuntos y asociadas</t>
  </si>
  <si>
    <t>Ganancias (Pérdidas) que surgen de la Diferencia entre el Valor Libro Anterior y el Valor Justo de Activos Financieros Reclasificados Medidos a Valor Razonable</t>
  </si>
  <si>
    <t>Diferencia entre el importe en libros de los activos distribuidos y el importe en libros del dividendo a pagar</t>
  </si>
  <si>
    <t>RESULTADO ANTES DE IMPUESTOS A LAS GANANCIAS</t>
  </si>
  <si>
    <t>Gasto por Impuesto a las Ganancias</t>
  </si>
  <si>
    <t>GANANCIA (PERDIDA) NETA DE OPERACIONES CONTINUADAS</t>
  </si>
  <si>
    <t xml:space="preserve">Ganancia (pérdida)  procedente de operaciones discontinuadas, neta del impuesto a las ganancias </t>
  </si>
  <si>
    <t>GANANCIA (PERDIDA) NETA DEL EJERCICIO</t>
  </si>
  <si>
    <t xml:space="preserve"> </t>
  </si>
  <si>
    <t>NOTAS AL ESTADO DE RESULTADOS</t>
  </si>
  <si>
    <t xml:space="preserve">NOTA N°  01 </t>
  </si>
  <si>
    <t>INGRESOS INSTITUCIONALES</t>
  </si>
  <si>
    <t>75941</t>
  </si>
  <si>
    <t>75942</t>
  </si>
  <si>
    <t>75961</t>
  </si>
  <si>
    <t>75963</t>
  </si>
  <si>
    <t>75966</t>
  </si>
  <si>
    <t>75971</t>
  </si>
  <si>
    <t>75991</t>
  </si>
  <si>
    <t>7599301</t>
  </si>
  <si>
    <t>7599302</t>
  </si>
  <si>
    <t>75999</t>
  </si>
  <si>
    <t>Representa los ingresos percibidos por la Institución, provenientes de los aportes de los agremiados por todo concepto.</t>
  </si>
  <si>
    <t>NOTA N° 02</t>
  </si>
  <si>
    <t>OTROS INGRESOS OPERACIONALES</t>
  </si>
  <si>
    <t>70410</t>
  </si>
  <si>
    <t>Certificados emitidos</t>
  </si>
  <si>
    <t>7041908</t>
  </si>
  <si>
    <t>DIPLOMADO EN AUD GUB</t>
  </si>
  <si>
    <t>Representa los ingresos provenientes de certificados, cursos de capacitacion organizados por la Institucion</t>
  </si>
  <si>
    <t>NOTA N° 03</t>
  </si>
  <si>
    <t>INGRESOS FINANCIEROS</t>
  </si>
  <si>
    <t>7792</t>
  </si>
  <si>
    <t>Capitalizacion de Intereses</t>
  </si>
  <si>
    <t>Son ingresos provenientes de la capitalizacion de intereses y ganancias por diferencia cambiaria.</t>
  </si>
  <si>
    <t>NOTA N° 04</t>
  </si>
  <si>
    <t>GASTOS DE ADMINISTRACION</t>
  </si>
  <si>
    <t>9411</t>
  </si>
  <si>
    <t>Gerente</t>
  </si>
  <si>
    <t>9413</t>
  </si>
  <si>
    <t>Tesorero</t>
  </si>
  <si>
    <t>9414</t>
  </si>
  <si>
    <t>Secretaria</t>
  </si>
  <si>
    <t>9415</t>
  </si>
  <si>
    <t>Auxiliar de Oficina</t>
  </si>
  <si>
    <t>9416</t>
  </si>
  <si>
    <t>Servicios Internos</t>
  </si>
  <si>
    <t>9417</t>
  </si>
  <si>
    <t>ESSALUD 9%</t>
  </si>
  <si>
    <t>94211</t>
  </si>
  <si>
    <t>Agua</t>
  </si>
  <si>
    <t>94212</t>
  </si>
  <si>
    <t>Luz</t>
  </si>
  <si>
    <t>Otros Gastos</t>
  </si>
  <si>
    <t>94213</t>
  </si>
  <si>
    <t>Limpieza Pública</t>
  </si>
  <si>
    <t>94221</t>
  </si>
  <si>
    <t xml:space="preserve">Internet, Telefonia Fija y Celular  </t>
  </si>
  <si>
    <t>94222</t>
  </si>
  <si>
    <t>Servicio de correo</t>
  </si>
  <si>
    <t>9424</t>
  </si>
  <si>
    <t>Gastos de Publicidad</t>
  </si>
  <si>
    <t>9425</t>
  </si>
  <si>
    <t>Seguridad (Monitoreo de Alarmas)</t>
  </si>
  <si>
    <t>9426</t>
  </si>
  <si>
    <t>Movilidad - Trámites Administrativos</t>
  </si>
  <si>
    <t>9431</t>
  </si>
  <si>
    <t>Utiles de escritorio</t>
  </si>
  <si>
    <t>9432</t>
  </si>
  <si>
    <t>Utiles de limpieza</t>
  </si>
  <si>
    <t>94361</t>
  </si>
  <si>
    <t>MANTENIMIENTO ASCENSOR</t>
  </si>
  <si>
    <t>94363</t>
  </si>
  <si>
    <t>MANTENIMIENTO LOCAL</t>
  </si>
  <si>
    <t>94421</t>
  </si>
  <si>
    <t>Atención a miembros y familiares</t>
  </si>
  <si>
    <t>94422</t>
  </si>
  <si>
    <t>Confección de carnet</t>
  </si>
  <si>
    <t>94423</t>
  </si>
  <si>
    <t>Entrega de Medallones</t>
  </si>
  <si>
    <t>94424</t>
  </si>
  <si>
    <t>Solapero y CD de Normas Legales</t>
  </si>
  <si>
    <t>94425</t>
  </si>
  <si>
    <t>Entrega de Sellos</t>
  </si>
  <si>
    <t>94426</t>
  </si>
  <si>
    <t>Aporte JDCCPP</t>
  </si>
  <si>
    <t>94427</t>
  </si>
  <si>
    <t>Tarjetas de invitacion</t>
  </si>
  <si>
    <t>94461</t>
  </si>
  <si>
    <t>Consejo Directivo y Fiscalización</t>
  </si>
  <si>
    <t>94513</t>
  </si>
  <si>
    <t>Muticopiado de documentos</t>
  </si>
  <si>
    <t>94515</t>
  </si>
  <si>
    <t>Distribución</t>
  </si>
  <si>
    <t>94516</t>
  </si>
  <si>
    <t>Otros (Bolsas, Etiquetas,Casett)</t>
  </si>
  <si>
    <t>94581</t>
  </si>
  <si>
    <t>5%  - Cuotas Ordinarias</t>
  </si>
  <si>
    <t>94591</t>
  </si>
  <si>
    <t>Confeccion de Carnet Certificacion</t>
  </si>
  <si>
    <t>94592</t>
  </si>
  <si>
    <t>Servicio de correspondencia</t>
  </si>
  <si>
    <t>Otros</t>
  </si>
  <si>
    <t>9473</t>
  </si>
  <si>
    <t>Contador</t>
  </si>
  <si>
    <t>9482</t>
  </si>
  <si>
    <t>ITF</t>
  </si>
  <si>
    <t>9491</t>
  </si>
  <si>
    <t>Gastos notariales</t>
  </si>
  <si>
    <t>9492</t>
  </si>
  <si>
    <t>Gastos de Imprenta</t>
  </si>
  <si>
    <t>9493</t>
  </si>
  <si>
    <t>Gastos de Representación</t>
  </si>
  <si>
    <t>9494</t>
  </si>
  <si>
    <t>Cargas Financieras</t>
  </si>
  <si>
    <t>9497</t>
  </si>
  <si>
    <t>9498</t>
  </si>
  <si>
    <t>provisiones del Ejercicio</t>
  </si>
  <si>
    <t>Representa los gastos operativos y de administracion en los que se ha incurrido en el ejercicio.</t>
  </si>
  <si>
    <t>NOTA N° 05</t>
  </si>
  <si>
    <t>GASTO  DE VENTAS (CURSOS PROGRAMADOS)</t>
  </si>
  <si>
    <t>MATERIALES</t>
  </si>
  <si>
    <t>PASAJE AEREO</t>
  </si>
  <si>
    <t>HOSPEDAJE EXPOSITOR</t>
  </si>
  <si>
    <t>TOTAL GENERAL GASTOS DE VENTAS</t>
  </si>
  <si>
    <t>Representa los costos de incurridos en los cursos de capacitacion organizados por la Institución.</t>
  </si>
  <si>
    <t>NOTA N° 06</t>
  </si>
  <si>
    <t>OTROS INGRESOS</t>
  </si>
  <si>
    <t>75421</t>
  </si>
  <si>
    <t xml:space="preserve">Auditorio Principal (Equipo Sonido+Cañon+Comput) </t>
  </si>
  <si>
    <t>75422</t>
  </si>
  <si>
    <t>Sala 1 (3° Nivel)</t>
  </si>
  <si>
    <t>Representa los ingresos provenientes del alquiler de inmuebles, maquinaria y equipo y otros .</t>
  </si>
  <si>
    <t>NOTA N° 07</t>
  </si>
  <si>
    <t>GASTOS FINANCIEROS</t>
  </si>
  <si>
    <t>67311</t>
  </si>
  <si>
    <t>Instituciones financieras</t>
  </si>
  <si>
    <t>6799</t>
  </si>
  <si>
    <t>Otros gastos financieros</t>
  </si>
  <si>
    <t>Representa los pagos de intereses prestamo, comisiones,  mantenimiento y portes de cuentas bancarias.</t>
  </si>
  <si>
    <t>75969</t>
  </si>
  <si>
    <t>75972</t>
  </si>
  <si>
    <t>7599303</t>
  </si>
  <si>
    <t>7599304</t>
  </si>
  <si>
    <t>Miembros Regulares</t>
  </si>
  <si>
    <t>Cuotas Promocionales</t>
  </si>
  <si>
    <t>Derecho de colegiatura</t>
  </si>
  <si>
    <t>Derecho de juramentacion</t>
  </si>
  <si>
    <t>Auditores Independientes</t>
  </si>
  <si>
    <t>Sanciones por colegiatura fuera de plazo</t>
  </si>
  <si>
    <t>Multa de Elecciones</t>
  </si>
  <si>
    <t>Certificacion Ordinaria</t>
  </si>
  <si>
    <t>Habilitación</t>
  </si>
  <si>
    <t>Certificación</t>
  </si>
  <si>
    <t>Constancia  de Fecha de Colegiacion</t>
  </si>
  <si>
    <t>Constancia de Inscripcion del Titulo Profesional</t>
  </si>
  <si>
    <t>Otros ingresos (Solaperos, duplicados de colegitura, otros)</t>
  </si>
  <si>
    <t>0</t>
  </si>
  <si>
    <t>9435</t>
  </si>
  <si>
    <t>94373</t>
  </si>
  <si>
    <t>GASTOS TERRENO</t>
  </si>
  <si>
    <t>94462</t>
  </si>
  <si>
    <t>Comites Funcionales y Especiales</t>
  </si>
  <si>
    <t>94531</t>
  </si>
  <si>
    <t>Ceremonia de Juramentacion</t>
  </si>
  <si>
    <t>94541</t>
  </si>
  <si>
    <t>Pasaje aereo y/o Viaticos para reunion de JDCCPP</t>
  </si>
  <si>
    <t>9461505</t>
  </si>
  <si>
    <t>Inscripción Equipos Deportivos</t>
  </si>
  <si>
    <t>704170801</t>
  </si>
  <si>
    <t>Seminario Cierre Contable Tributario 2014 - Habiles</t>
  </si>
  <si>
    <t>704170802</t>
  </si>
  <si>
    <t>Seminario Cierre Contable Tributario 2014 - No Habiles y Publico en General</t>
  </si>
  <si>
    <t>704170803</t>
  </si>
  <si>
    <t>Seminario Cierre Contable Tributario 2014 - Estudiantes</t>
  </si>
  <si>
    <t>704191301</t>
  </si>
  <si>
    <t>CURSO PRACTICO - SIAF-SP 2015 - HABILES</t>
  </si>
  <si>
    <t>704191302</t>
  </si>
  <si>
    <t>CURSO PRACTICO - SIAF-SP 2015 - NO HABILES Y PUBLICO EN GENERAL</t>
  </si>
  <si>
    <t>7045202</t>
  </si>
  <si>
    <t>DIPLOMADO EN GESTION PUBLICA</t>
  </si>
  <si>
    <t>7045203</t>
  </si>
  <si>
    <t>DIPLOMADO AUD FINANCIERA</t>
  </si>
  <si>
    <t>962120301</t>
  </si>
  <si>
    <t>Pasajes Expositor</t>
  </si>
  <si>
    <t>962120303</t>
  </si>
  <si>
    <t>Alojamiento</t>
  </si>
  <si>
    <t>962120304</t>
  </si>
  <si>
    <t>Alimentacion</t>
  </si>
  <si>
    <t>962120305</t>
  </si>
  <si>
    <t>Materiales</t>
  </si>
  <si>
    <t>962120306</t>
  </si>
  <si>
    <t>HONORARIOS</t>
  </si>
  <si>
    <t>962120307</t>
  </si>
  <si>
    <t>OTROS GASTOS</t>
  </si>
  <si>
    <t>962120308</t>
  </si>
  <si>
    <t>Refrigerios</t>
  </si>
  <si>
    <t>981110201</t>
  </si>
  <si>
    <t>981110202</t>
  </si>
  <si>
    <t>981110203</t>
  </si>
  <si>
    <t>981110204</t>
  </si>
  <si>
    <t>HONORARIOS EXPOSITOR</t>
  </si>
  <si>
    <t>981110206</t>
  </si>
  <si>
    <t xml:space="preserve">Viaticos </t>
  </si>
  <si>
    <t>981110207</t>
  </si>
  <si>
    <t>Movilidad Expositor</t>
  </si>
  <si>
    <t>75423</t>
  </si>
  <si>
    <t>Sala 2 (4° Nivel)</t>
  </si>
  <si>
    <t xml:space="preserve">ESTADO DE CAMBIO EN EL PATRIMONIO </t>
  </si>
  <si>
    <t>Cuenta</t>
  </si>
  <si>
    <t xml:space="preserve">Capital </t>
  </si>
  <si>
    <t>capital Adicional</t>
  </si>
  <si>
    <t>Superávit de Revaluación</t>
  </si>
  <si>
    <t>Reservas Legales</t>
  </si>
  <si>
    <t>Otras Reservas</t>
  </si>
  <si>
    <t>Diferencia de Conversion</t>
  </si>
  <si>
    <t>Total Patrimonio Neto Atribuible a la matriz</t>
  </si>
  <si>
    <t>Intereses Minoritarios</t>
  </si>
  <si>
    <t>Total Patrimonio Neto</t>
  </si>
  <si>
    <t>SALDOS AL 1ERO DE ENERO DE 2011</t>
  </si>
  <si>
    <t>Ganancia (Pérdida) Neta del Ejercicio</t>
  </si>
  <si>
    <t xml:space="preserve">       Inmuebles, Maquinaria y Equipo</t>
  </si>
  <si>
    <t xml:space="preserve">       Activos Financieros disponibles para la Venta</t>
  </si>
  <si>
    <t xml:space="preserve">       Ganancia (Pérdida) por Coberturas de Flujo de Efectivo y/o Coberturas de Inversión Neta en un Negocio en el Extranjero </t>
  </si>
  <si>
    <t xml:space="preserve">       Ganancia (Pérdida) por Diferencias de Cambio </t>
  </si>
  <si>
    <t>Ingresos (gastos) reconocidos directamente en Patrimonio</t>
  </si>
  <si>
    <t xml:space="preserve">Transferencias netas de Resultados no Realizados </t>
  </si>
  <si>
    <t>Otras Transferencias netas</t>
  </si>
  <si>
    <t xml:space="preserve">Utilidad (Pérdida) Neta del Ejercicio </t>
  </si>
  <si>
    <t>Total Ingresos y Gastos Reconocidos</t>
  </si>
  <si>
    <t xml:space="preserve">Efecto acumulado de Cambios en Políticas Contables y Corrección de Errores </t>
  </si>
  <si>
    <t xml:space="preserve">Distribuciones o Asignaciones a reservas de utilidades efectuadas en el período </t>
  </si>
  <si>
    <t>Dividendos declarados y Participaciones acordados durante el período</t>
  </si>
  <si>
    <t>Nuevos Aportes de accionistas</t>
  </si>
  <si>
    <t>Reducción de Capital o redención de Acc.  de Inversión</t>
  </si>
  <si>
    <t>Acciones en Tesoreria</t>
  </si>
  <si>
    <t>Capitalización de partidas patrimoniales</t>
  </si>
  <si>
    <t>Incrementos o disminuciones por fusiones o escisiones</t>
  </si>
  <si>
    <t>Conversión a moneda de presentación</t>
  </si>
  <si>
    <t>Variación de Intereses Minoritarios</t>
  </si>
  <si>
    <t>Otros incrementos o disminuciones de las partidas patrimoniales</t>
  </si>
  <si>
    <t>SALDOS AL 31 DE DICIEMBRE DE 2011</t>
  </si>
  <si>
    <t>SALDOS AL 1ERO DE ENERO DE 2012</t>
  </si>
  <si>
    <t>SALDOS AL 31 DE DICIEMBRE DE 2012</t>
  </si>
  <si>
    <t>SALDOS AL 1ERO DE ENERO DE 2013</t>
  </si>
  <si>
    <t>SALDOS AL 31 DE DICIEMBRE DEL 2013</t>
  </si>
  <si>
    <t>SALDOS AL 1ERO DE ENERO DE 2015</t>
  </si>
  <si>
    <t>SALDOS AL 1ERO DE ENERO DE 2014</t>
  </si>
  <si>
    <t>SALDOS AL 31 DE DICIEMBRE DEL 2014</t>
  </si>
  <si>
    <t>ESTADO DE FLUJO DE EFECTIVO</t>
  </si>
  <si>
    <t>(expresado en Nuevos Soles)</t>
  </si>
  <si>
    <t>2013</t>
  </si>
  <si>
    <t>ACTIVIDADES DE OPERACIÓN</t>
  </si>
  <si>
    <t>Venta de Bienes y Prestación de Servicios (Ingresos Operacionales)</t>
  </si>
  <si>
    <t>Honorarios y Comisiones</t>
  </si>
  <si>
    <t>Intereses y Rendimientos Recibidos (no incluidos en la Actividad de Inversión)</t>
  </si>
  <si>
    <t>Reembolso de Impuestos a las Ganancias</t>
  </si>
  <si>
    <t>Otros Entradas de Efectivo Relativos a la Actividad de Operación</t>
  </si>
  <si>
    <t>Menos:</t>
  </si>
  <si>
    <t>Proveedores de Bienes y Servicios</t>
  </si>
  <si>
    <t>Pagos a y por Cuenta de los Empleados</t>
  </si>
  <si>
    <t>Impuestos a las Ganancias</t>
  </si>
  <si>
    <t>Intereses y Rendimientos (no incluidos en la Actividad de Financiación)</t>
  </si>
  <si>
    <t>Otros Pagos de Efectivo Relativos a la Actividad de Operación</t>
  </si>
  <si>
    <t>Flujos de Efectivo y Equivalente al Efectivo Procedente de (Utilizados en) Actividades de Operación</t>
  </si>
  <si>
    <t>ACTIVIDADES DE INVERSIÓN</t>
  </si>
  <si>
    <t>Venta de Inversiones Financieras</t>
  </si>
  <si>
    <t>Venta de Inmueble, maquinaria y equipo</t>
  </si>
  <si>
    <t>Venta de Activos Intangibles</t>
  </si>
  <si>
    <t>Venta de Otros Activos de largo plazo</t>
  </si>
  <si>
    <t>Otros Cobros de Efectivo Relativos a la Actividad de Inversión</t>
  </si>
  <si>
    <t xml:space="preserve">Compra de Inversiones Financieras </t>
  </si>
  <si>
    <t>Compra de Inmueble, maquinaria y equipo</t>
  </si>
  <si>
    <t>Compra de Activos Intangibles</t>
  </si>
  <si>
    <t>Compra de Otros Activos de largo plazo</t>
  </si>
  <si>
    <t>Otros Pagos de Efectivo Relativos a la Actividad de Inversión</t>
  </si>
  <si>
    <t>Flujos de Efectivo y Equivalente al Efectivo Procedente de (Utilizados en) Actividades de Inversión</t>
  </si>
  <si>
    <t>ACTIVIDADES DE FINANCIAMIENTO</t>
  </si>
  <si>
    <t>Emisión de Acciones y Nuevos Aportes</t>
  </si>
  <si>
    <t>Venta de Acciones Propias (Acciones en Tesoreria)</t>
  </si>
  <si>
    <t>Otros Cobros de Efectivo Relativos a la Actividad de Financiación</t>
  </si>
  <si>
    <t>Amortización o pago de Obligaciones Financieras a Corto Plazo</t>
  </si>
  <si>
    <t>Amortización o pago de Obligaciones Financieras  a Largo Plazo</t>
  </si>
  <si>
    <t>Dividendos Pagados</t>
  </si>
  <si>
    <t>Otros Pagos de Efectivo Relativos a la Actividad de Financiación</t>
  </si>
  <si>
    <t>Flujos de Efectivo y Equivalente al Efectivo Procedente de (Utilizados en) Actividades de Financiación</t>
  </si>
  <si>
    <t>Aumento (Disminución) Neto de Efectivo y Equivalente al Efectivo, antes de las Variaciones en las Tasas de Cambio</t>
  </si>
  <si>
    <t>Efectos de las Variaciones en las Tasas de Cambio sobre el Efectivo y Equivalentes al Efectivo</t>
  </si>
  <si>
    <t>Aumento (Disminución) Neto de Efectivo y Equivalente al Efectivo</t>
  </si>
  <si>
    <t>Efectivo y Equivalente al Efectivo al Inicio del Ejercicio</t>
  </si>
  <si>
    <t>Efectivo y Equivalente al Efectivo al Finalizar el Ejercicio</t>
  </si>
  <si>
    <t>12121</t>
  </si>
  <si>
    <t>Cuotas, Constancias y otros similares</t>
  </si>
  <si>
    <t>9423</t>
  </si>
  <si>
    <t>Seguro de Mobiliario y Equipo</t>
  </si>
  <si>
    <t>9427</t>
  </si>
  <si>
    <t>Inscripcion Revista</t>
  </si>
  <si>
    <t>40173</t>
  </si>
  <si>
    <t>Renta de quinta categoría</t>
  </si>
  <si>
    <t>9481</t>
  </si>
  <si>
    <t>Impuesto Predial - Autoavalúo</t>
  </si>
  <si>
    <t>4111</t>
  </si>
  <si>
    <t>Sueldos y salarios por pagar</t>
  </si>
  <si>
    <t>SALDOS AL 31 DE MARZO DEL 2015</t>
  </si>
  <si>
    <t>Rubro</t>
  </si>
  <si>
    <t>Detalle</t>
  </si>
  <si>
    <t>Balance</t>
  </si>
  <si>
    <t>Variación</t>
  </si>
  <si>
    <t>Act. de Operación</t>
  </si>
  <si>
    <t>Act. de Inversión</t>
  </si>
  <si>
    <t>Act. de Financiamiento</t>
  </si>
  <si>
    <t>Aumenta</t>
  </si>
  <si>
    <t>Disminuye</t>
  </si>
  <si>
    <t>Aplicación</t>
  </si>
  <si>
    <t>Origen</t>
  </si>
  <si>
    <t>SUMAS</t>
  </si>
  <si>
    <t>RESUMEN</t>
  </si>
  <si>
    <t>Actividad de Operación</t>
  </si>
  <si>
    <t>Actividad de Inversión</t>
  </si>
  <si>
    <t>Actividad de Financiamiento</t>
  </si>
  <si>
    <t>Flujo de caja</t>
  </si>
  <si>
    <t>Incremento</t>
  </si>
  <si>
    <t>25</t>
  </si>
  <si>
    <t>37</t>
  </si>
  <si>
    <t>46</t>
  </si>
  <si>
    <t>52</t>
  </si>
  <si>
    <t>(+)</t>
  </si>
  <si>
    <t>(-)</t>
  </si>
  <si>
    <t>Saldo inicial</t>
  </si>
  <si>
    <t>Mov</t>
  </si>
  <si>
    <t>Saldo final</t>
  </si>
  <si>
    <t>HOJA DE TRABAJO PARA LA ELABORACION DEL ESTADO DE FLUJO DE EFECTIVO.</t>
  </si>
  <si>
    <t>COLEGIO DE CONTADORES PÚBLICOS DEL CUSCO</t>
  </si>
  <si>
    <t>RUC: 20202250760</t>
  </si>
  <si>
    <t>CUENTAS DE ORDEN</t>
  </si>
  <si>
    <t>DEUDORES</t>
  </si>
  <si>
    <t>ACREEDORES</t>
  </si>
  <si>
    <t>Obligaciones  Mutual del Contador</t>
  </si>
  <si>
    <t>Obligaciones Mutual del Contador por  contra</t>
  </si>
  <si>
    <t>Costo de Financiamiento Mutual del Contador</t>
  </si>
  <si>
    <t>Costo Financiamiento Mutual por contra</t>
  </si>
  <si>
    <t>Al 30 de Junio del 2015</t>
  </si>
  <si>
    <t>AL 30 de Junio del 2015</t>
  </si>
  <si>
    <t>VICTORIA ALICIA CHUMBES M.</t>
  </si>
  <si>
    <t>75965</t>
  </si>
  <si>
    <t>75976</t>
  </si>
  <si>
    <t>MULTA DE ELECCIONES DE MAGISTRATURA</t>
  </si>
  <si>
    <t>704170901</t>
  </si>
  <si>
    <t>SEMINARIO DE AUDITORIA DE EEFF Y NIIF EN EL PERU -2015 - HABILES</t>
  </si>
  <si>
    <t>704170902</t>
  </si>
  <si>
    <t>SEMINARIO DE AUDITORIA DE EEFF Y NIIF EN EL PERU -2015 - ESTUDIANTES</t>
  </si>
  <si>
    <t>704191401</t>
  </si>
  <si>
    <t>CURSO GESTION DE LAS CONTRATACIONES PUBLICAS Y SEACE 2015 - HABILES</t>
  </si>
  <si>
    <t>704191402</t>
  </si>
  <si>
    <t xml:space="preserve">CURSO GESTION DE LAS CONTRATACIONES PUBLICAS Y SEACE 2015 - OTROS PROFESIONALES </t>
  </si>
  <si>
    <t>704191403</t>
  </si>
  <si>
    <t>CURSO GESTION DE LAS CONTRATACIONES PUBLICAS Y SEACE 2015 - ESTUDIANTES</t>
  </si>
  <si>
    <t>704191501</t>
  </si>
  <si>
    <t>CURSO PRACTICO SISTEMA ELECTRONICO DE CONTRATACIONES DEL ESTADO SEACE -2015- HAB</t>
  </si>
  <si>
    <t>704191502</t>
  </si>
  <si>
    <t>CURSO PRACTICO SISTEMA ELECTRONICO DE CONTRATACIONES DEL ESTADO SEACE -2015- PUB</t>
  </si>
  <si>
    <t>704191601</t>
  </si>
  <si>
    <t>CURSO SNIP - SISTEMA DE INVERSION PUBLICA 2015 - HABILES</t>
  </si>
  <si>
    <t>704191701</t>
  </si>
  <si>
    <t>CURSO CONTENIDO E IMPORTANCIA DEL MARCO CONCETUAL DE LAS NIIF 2015 ESTUDIANTES</t>
  </si>
  <si>
    <t>704191702</t>
  </si>
  <si>
    <t xml:space="preserve">CURSO CONTENIDO E IMPORTANCIA DEL MARCO CONCETUAL DE LAS NIIF 2015 CONTADORES Y </t>
  </si>
  <si>
    <t>7045204</t>
  </si>
  <si>
    <t>DIPLOMADO DE ESPECIALIZACION EN NIIF - 2015 - HABILES</t>
  </si>
  <si>
    <t>7045205</t>
  </si>
  <si>
    <t xml:space="preserve">DIPLOMADO DE ESPECIALIZACION EN NIIF - 2015 - NO HABILIES Y OTROS PROFESIONALES </t>
  </si>
  <si>
    <t>704520601</t>
  </si>
  <si>
    <t>DIPLOMADO DE ESPECIALIZACION EN NIIF - 2015 - HABILES, NO HABILIES Y OTROS, AL C</t>
  </si>
  <si>
    <t>7045207</t>
  </si>
  <si>
    <t>DIPLOMADO DE ESPECIALIZACION EN NIIF - 2015 - MEDIA BECA</t>
  </si>
  <si>
    <t>704520801</t>
  </si>
  <si>
    <t>DIPLOMADO EN EL SIAF -2015- AL CONTADO</t>
  </si>
  <si>
    <t>704520802</t>
  </si>
  <si>
    <t>DIPLOMADO EN EL SIAF-2015 - HABLIES</t>
  </si>
  <si>
    <t>704520803</t>
  </si>
  <si>
    <t>DIPLOMADO EN EL SIAF -2015 - NO HABILES Y PUBLICO GENERAL</t>
  </si>
  <si>
    <t>9419</t>
  </si>
  <si>
    <t>Otros Gastos de Personal (uniformes y otros)</t>
  </si>
  <si>
    <t>9428</t>
  </si>
  <si>
    <t>Mantenimiento de computadoras</t>
  </si>
  <si>
    <t>9430</t>
  </si>
  <si>
    <t>Mejoramiento de audio y sonido del auditorio</t>
  </si>
  <si>
    <t>94362</t>
  </si>
  <si>
    <t>MANTENIMIENTO TECHO</t>
  </si>
  <si>
    <t>94367</t>
  </si>
  <si>
    <t>MANTENIMIENTO POZO A TIERRA</t>
  </si>
  <si>
    <t>94368</t>
  </si>
  <si>
    <t>Mantenimiento y implementacion ornamental</t>
  </si>
  <si>
    <t>94369</t>
  </si>
  <si>
    <t>OTROS</t>
  </si>
  <si>
    <t>9438</t>
  </si>
  <si>
    <t>DIPLOMAS (CERTIFICADOS CURSOS)</t>
  </si>
  <si>
    <t>9439</t>
  </si>
  <si>
    <t>Folder (carpeta) con membrete del colegio</t>
  </si>
  <si>
    <t>94413</t>
  </si>
  <si>
    <t>Hosting</t>
  </si>
  <si>
    <t>94414</t>
  </si>
  <si>
    <t>Notas de Prensa-Publicidad</t>
  </si>
  <si>
    <t>94428</t>
  </si>
  <si>
    <t>FILES COLEGIATURA</t>
  </si>
  <si>
    <t>94593</t>
  </si>
  <si>
    <t>Refrigerio Proceso de Certificacion</t>
  </si>
  <si>
    <t>94611</t>
  </si>
  <si>
    <t xml:space="preserve">Día de la Madre </t>
  </si>
  <si>
    <t>94612</t>
  </si>
  <si>
    <t xml:space="preserve">Día del Padre </t>
  </si>
  <si>
    <t>9461501</t>
  </si>
  <si>
    <t>Uniformes y Buzos (18 y 18)</t>
  </si>
  <si>
    <t>9461502</t>
  </si>
  <si>
    <t>Uniformes - Filial</t>
  </si>
  <si>
    <t>9461506</t>
  </si>
  <si>
    <t>Otros (Organización de Campeonato Corepro y otros)</t>
  </si>
  <si>
    <t>9461606</t>
  </si>
  <si>
    <t>Fondo de sepelio y luto</t>
  </si>
  <si>
    <t>9471</t>
  </si>
  <si>
    <t>Asesores y consultores</t>
  </si>
  <si>
    <t>9472</t>
  </si>
  <si>
    <t>Actualización página web</t>
  </si>
  <si>
    <t>9474</t>
  </si>
  <si>
    <t>Director CEDEPRO</t>
  </si>
  <si>
    <t>9478</t>
  </si>
  <si>
    <t>Personal Apoyo Administrativo</t>
  </si>
  <si>
    <t>9483</t>
  </si>
  <si>
    <t>Personal de Limpieza</t>
  </si>
  <si>
    <t>9484</t>
  </si>
  <si>
    <t>9495</t>
  </si>
  <si>
    <t>Imprevistos</t>
  </si>
  <si>
    <t>962120302</t>
  </si>
  <si>
    <t>Publicidad</t>
  </si>
  <si>
    <t>962120901</t>
  </si>
  <si>
    <t>962120902</t>
  </si>
  <si>
    <t>962120903</t>
  </si>
  <si>
    <t>962120904</t>
  </si>
  <si>
    <t>962120905</t>
  </si>
  <si>
    <t>962120906</t>
  </si>
  <si>
    <t>962120907</t>
  </si>
  <si>
    <t>962120908</t>
  </si>
  <si>
    <t>REFRIGERIOS</t>
  </si>
  <si>
    <t>962140302</t>
  </si>
  <si>
    <t>962140305</t>
  </si>
  <si>
    <t>962140306</t>
  </si>
  <si>
    <t>HONORARIOS EXP.</t>
  </si>
  <si>
    <t>962140307</t>
  </si>
  <si>
    <t>962140308</t>
  </si>
  <si>
    <t>962140402</t>
  </si>
  <si>
    <t>962140406</t>
  </si>
  <si>
    <t>962140502</t>
  </si>
  <si>
    <t>962140602</t>
  </si>
  <si>
    <t>962150201</t>
  </si>
  <si>
    <t>PASAJES EXPOSITOR</t>
  </si>
  <si>
    <t>962150202</t>
  </si>
  <si>
    <t>PUBLICIDAD</t>
  </si>
  <si>
    <t>962150203</t>
  </si>
  <si>
    <t>ALOJAMIENTO</t>
  </si>
  <si>
    <t>962150204</t>
  </si>
  <si>
    <t>ALIMENTACION</t>
  </si>
  <si>
    <t>962150205</t>
  </si>
  <si>
    <t>962150206</t>
  </si>
  <si>
    <t>962150207</t>
  </si>
  <si>
    <t>962150208</t>
  </si>
  <si>
    <t>962150301</t>
  </si>
  <si>
    <t>962150302</t>
  </si>
  <si>
    <t>962150303</t>
  </si>
  <si>
    <t>962150304</t>
  </si>
  <si>
    <t>962150305</t>
  </si>
  <si>
    <t>962150306</t>
  </si>
  <si>
    <t>962150307</t>
  </si>
  <si>
    <t>962150308</t>
  </si>
  <si>
    <t>981110205</t>
  </si>
  <si>
    <t>981110208</t>
  </si>
  <si>
    <t>REFIRGERIOS</t>
  </si>
  <si>
    <t>ok</t>
  </si>
  <si>
    <t>SALDOS AL 1ERO DE ABRIL DE 2015</t>
  </si>
  <si>
    <t>DEL 01 DE ENERO AL 30 DE JUNIO 2015.</t>
  </si>
  <si>
    <t>(Por el año terminado al 30 de Junio del 2015)</t>
  </si>
  <si>
    <t>Por los años terminados al 31 de diciembre del 2014 y 30 de Junio del 2015</t>
  </si>
  <si>
    <t>Del 01 de Enero al 30 de Junio del 2015</t>
  </si>
  <si>
    <t>SALDOS AL 30 DE JUNIO DEL 2015</t>
  </si>
  <si>
    <t>DEUDA DE LA SEGUNDA CUOTA DEL DIPLOMADO DE AUDITORIA FINANCIERA - 05/11/2014</t>
  </si>
  <si>
    <t>N°</t>
  </si>
  <si>
    <t>NOMBRES:</t>
  </si>
  <si>
    <t>DEUDA</t>
  </si>
  <si>
    <t>MES</t>
  </si>
  <si>
    <t>PAGO</t>
  </si>
  <si>
    <t>AEDO RIOS MARISOL</t>
  </si>
  <si>
    <t>ENERO</t>
  </si>
  <si>
    <t>MARIA MARQUEZ QUISPE</t>
  </si>
  <si>
    <t>DIPLOMADO EN AUDITORIA FINACIERA ( HABILES )2014</t>
  </si>
  <si>
    <t>ARROYO MORALES ANGELICA</t>
  </si>
  <si>
    <t>ESTELA QUISPE RAMOS</t>
  </si>
  <si>
    <t>ATAPAUCAR CONDORI JORGE WADHINGTON</t>
  </si>
  <si>
    <t>MIRYAM JOSEFINA LUNA LOAIZA</t>
  </si>
  <si>
    <t>AYALA PAZ ABRAHAN</t>
  </si>
  <si>
    <t>FEBRERO</t>
  </si>
  <si>
    <t>ENRIQUE TUPAYACHI CABRERA</t>
  </si>
  <si>
    <t>BACA HERMOZA JUANA MARIA</t>
  </si>
  <si>
    <t>NERY PORCEL GUZMAN</t>
  </si>
  <si>
    <t>DIPLOMADO EN GESTION PUBLICA MIEMBROS HABILES</t>
  </si>
  <si>
    <t>CARDENAS DIAS BEATRIZ GUADALUPE</t>
  </si>
  <si>
    <t>MARZO</t>
  </si>
  <si>
    <t>COÑES JAUREGUI HERMILIO</t>
  </si>
  <si>
    <t>DINA PACHACAMA MARIN</t>
  </si>
  <si>
    <t>CUNZA VALDEIGLESIAS JAVIER ORLANDO</t>
  </si>
  <si>
    <t>ABRIL</t>
  </si>
  <si>
    <t>ARROYO VALENCIA SOCIEDAD CIVIL ORDINARIA</t>
  </si>
  <si>
    <t>GARCIA AREEDONDO KATIA</t>
  </si>
  <si>
    <t>GUTIERREZ BACA GLISSLHET</t>
  </si>
  <si>
    <t>QUISPE RAMOS ESTELA</t>
  </si>
  <si>
    <t>ROMAN CUBA SHIRLEY</t>
  </si>
  <si>
    <t>SALAS PUENTE DE LA VEGA LISSET</t>
  </si>
  <si>
    <t>TUPAYACHI CABRERA ENRIQUE</t>
  </si>
  <si>
    <t>VALDIVIA ROJAS MAYRA DENISSE</t>
  </si>
  <si>
    <t>TOTAL DEUDA</t>
  </si>
  <si>
    <t>TOTAL PAGOS</t>
  </si>
  <si>
    <t>DEUDA DE DIPLOMADO DE GUBERNAMENTAL</t>
  </si>
  <si>
    <t>Obligaciones Colegiados Deudas</t>
  </si>
  <si>
    <t>ESCOBAR LUNA HENRY</t>
  </si>
  <si>
    <t>Pago de Obligaciones Colegiados Deudas</t>
  </si>
  <si>
    <t>ESTRADA CHAVEZ DENNIS</t>
  </si>
  <si>
    <t>GONZALEZ LESCANO EDISA YSABEL</t>
  </si>
  <si>
    <t>LUNA LEZAMA LIZARDO</t>
  </si>
  <si>
    <t>RAUL DURAN VILCA</t>
  </si>
  <si>
    <t>RIPA CARRASCO KELLY NASTIA</t>
  </si>
  <si>
    <t>PORCEL GUZMAN NERY</t>
  </si>
  <si>
    <t>DEUDA DE DE LAS NIFF</t>
  </si>
  <si>
    <t>PILAR AQUINO HANCCO</t>
  </si>
  <si>
    <t>FRANCISCO CHAMPI CCAHUANA</t>
  </si>
  <si>
    <t>ROSARIO SOLEDAD ESPINOSA SUAREZ</t>
  </si>
  <si>
    <t>ALICIA ENRIQUEZ CALLATA</t>
  </si>
  <si>
    <t>DAVID AGUILAR CASTILLO</t>
  </si>
  <si>
    <t xml:space="preserve">DIPLOMADO DE LA NIIF CONTADORES NO </t>
  </si>
  <si>
    <t>PAGOS REALIZADOS AÑO 2015:</t>
  </si>
  <si>
    <t>Obligaciones Colegiados Deudas por contra</t>
  </si>
  <si>
    <t>Pago de Obligaciones Colegiados Deudas por contra</t>
  </si>
  <si>
    <t>94463</t>
  </si>
  <si>
    <t>Otros (Miembros Visitantes)</t>
  </si>
  <si>
    <t>94571</t>
  </si>
  <si>
    <t>Actividades en Filiales - Implementación</t>
  </si>
  <si>
    <t>94754</t>
  </si>
  <si>
    <t xml:space="preserve">Honorarios Auxiliar de oficina (reemplazo vacaciones) </t>
  </si>
  <si>
    <t>9485</t>
  </si>
  <si>
    <t>Gastos Sala de Computo</t>
  </si>
  <si>
    <t>9488</t>
  </si>
  <si>
    <t>Ofrendas y arreglos florales</t>
  </si>
  <si>
    <t>962140605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</si>
</sst>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#,##0;[Red]#,##0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9"/>
      <name val="Times New Roman"/>
      <family val="1"/>
    </font>
    <font>
      <sz val="11"/>
      <color indexed="9"/>
      <name val="Czcionka tekstu podstawowego"/>
      <family val="2"/>
      <charset val="238"/>
    </font>
    <font>
      <b/>
      <u/>
      <sz val="9"/>
      <name val="Times New Roman"/>
      <family val="1"/>
    </font>
    <font>
      <sz val="9"/>
      <name val="Times New Roman"/>
      <family val="1"/>
    </font>
    <font>
      <u/>
      <sz val="9"/>
      <name val="Times New Roman"/>
      <family val="1"/>
    </font>
    <font>
      <sz val="10"/>
      <name val="Arial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u/>
      <sz val="11"/>
      <name val="Arial Narrow"/>
      <family val="2"/>
    </font>
    <font>
      <sz val="9"/>
      <color theme="1"/>
      <name val="Arial Narrow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Times New Roman"/>
      <family val="1"/>
    </font>
    <font>
      <b/>
      <sz val="11"/>
      <color indexed="10"/>
      <name val="Times New Roman"/>
      <family val="1"/>
    </font>
    <font>
      <sz val="11"/>
      <color rgb="FF006100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1"/>
      <color indexed="18"/>
      <name val="Times New Roman"/>
      <family val="1"/>
    </font>
    <font>
      <sz val="11"/>
      <color rgb="FF666666"/>
      <name val="Times New Roman"/>
      <family val="1"/>
    </font>
    <font>
      <b/>
      <sz val="11"/>
      <color rgb="FF00B050"/>
      <name val="Times New Roman"/>
      <family val="1"/>
    </font>
    <font>
      <sz val="11"/>
      <color indexed="12"/>
      <name val="Times New Roman"/>
      <family val="1"/>
    </font>
    <font>
      <u/>
      <sz val="11"/>
      <color theme="1"/>
      <name val="Times New Roman"/>
      <family val="1"/>
    </font>
    <font>
      <sz val="11"/>
      <color rgb="FF00B050"/>
      <name val="Times New Roman"/>
      <family val="1"/>
    </font>
    <font>
      <b/>
      <i/>
      <sz val="10"/>
      <color theme="1"/>
      <name val="Arial Narrow"/>
      <family val="2"/>
    </font>
    <font>
      <b/>
      <i/>
      <sz val="12"/>
      <color theme="1"/>
      <name val="Arial Narrow"/>
      <family val="2"/>
    </font>
    <font>
      <sz val="12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8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00">
    <xf numFmtId="0" fontId="0" fillId="0" borderId="0" xfId="0"/>
    <xf numFmtId="0" fontId="3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38" fontId="3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38" fontId="3" fillId="0" borderId="2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9" fillId="5" borderId="0" xfId="0" applyFont="1" applyFill="1"/>
    <xf numFmtId="0" fontId="0" fillId="0" borderId="4" xfId="0" applyBorder="1"/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43" fontId="14" fillId="0" borderId="4" xfId="1" applyNumberFormat="1" applyFont="1" applyFill="1" applyBorder="1" applyAlignment="1">
      <alignment horizontal="center" vertical="center"/>
    </xf>
    <xf numFmtId="43" fontId="12" fillId="0" borderId="4" xfId="0" applyNumberFormat="1" applyFont="1" applyFill="1" applyBorder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43" fontId="12" fillId="0" borderId="0" xfId="1" applyNumberFormat="1" applyFont="1" applyFill="1" applyAlignment="1">
      <alignment horizontal="center"/>
    </xf>
    <xf numFmtId="0" fontId="12" fillId="0" borderId="0" xfId="5" quotePrefix="1" applyFont="1" applyFill="1" applyAlignment="1">
      <alignment horizontal="left" vertical="top" wrapText="1"/>
    </xf>
    <xf numFmtId="0" fontId="12" fillId="0" borderId="0" xfId="5" quotePrefix="1" applyFont="1" applyFill="1" applyAlignment="1">
      <alignment horizontal="center" vertical="center" wrapText="1"/>
    </xf>
    <xf numFmtId="43" fontId="12" fillId="0" borderId="0" xfId="1" quotePrefix="1" applyNumberFormat="1" applyFont="1" applyFill="1" applyAlignment="1">
      <alignment horizontal="left" vertical="top" wrapText="1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/>
    <xf numFmtId="0" fontId="12" fillId="0" borderId="4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43" fontId="12" fillId="0" borderId="0" xfId="1" applyNumberFormat="1" applyFont="1" applyFill="1"/>
    <xf numFmtId="0" fontId="15" fillId="0" borderId="0" xfId="5" applyFont="1" applyFill="1" applyAlignment="1">
      <alignment horizontal="center"/>
    </xf>
    <xf numFmtId="0" fontId="12" fillId="0" borderId="4" xfId="0" applyFont="1" applyFill="1" applyBorder="1" applyAlignment="1">
      <alignment horizontal="left" vertical="center"/>
    </xf>
    <xf numFmtId="43" fontId="12" fillId="0" borderId="4" xfId="1" applyNumberFormat="1" applyFont="1" applyFill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/>
    </xf>
    <xf numFmtId="43" fontId="14" fillId="0" borderId="6" xfId="1" applyNumberFormat="1" applyFont="1" applyFill="1" applyBorder="1"/>
    <xf numFmtId="0" fontId="12" fillId="0" borderId="0" xfId="5" applyFont="1" applyFill="1" applyBorder="1" applyAlignment="1">
      <alignment horizontal="left" wrapText="1"/>
    </xf>
    <xf numFmtId="0" fontId="12" fillId="0" borderId="0" xfId="5" applyFont="1" applyFill="1" applyBorder="1" applyAlignment="1">
      <alignment horizontal="center" vertical="center" wrapText="1"/>
    </xf>
    <xf numFmtId="43" fontId="16" fillId="0" borderId="0" xfId="6" applyNumberFormat="1" applyFont="1" applyFill="1" applyBorder="1" applyAlignment="1" applyProtection="1">
      <alignment horizontal="left" wrapText="1"/>
    </xf>
    <xf numFmtId="43" fontId="12" fillId="0" borderId="4" xfId="1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43" fontId="12" fillId="0" borderId="4" xfId="1" applyNumberFormat="1" applyFont="1" applyFill="1" applyBorder="1"/>
    <xf numFmtId="0" fontId="12" fillId="0" borderId="5" xfId="0" quotePrefix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43" fontId="12" fillId="0" borderId="0" xfId="1" applyNumberFormat="1" applyFont="1" applyFill="1" applyBorder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43" fontId="12" fillId="0" borderId="0" xfId="0" applyNumberFormat="1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/>
    </xf>
    <xf numFmtId="0" fontId="12" fillId="0" borderId="8" xfId="0" applyFont="1" applyFill="1" applyBorder="1"/>
    <xf numFmtId="0" fontId="14" fillId="0" borderId="9" xfId="0" applyFont="1" applyFill="1" applyBorder="1" applyAlignment="1">
      <alignment horizontal="center" vertical="center"/>
    </xf>
    <xf numFmtId="43" fontId="14" fillId="0" borderId="9" xfId="1" applyNumberFormat="1" applyFont="1" applyFill="1" applyBorder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/>
    </xf>
    <xf numFmtId="43" fontId="14" fillId="0" borderId="4" xfId="1" applyNumberFormat="1" applyFont="1" applyFill="1" applyBorder="1" applyAlignment="1">
      <alignment horizontal="right"/>
    </xf>
    <xf numFmtId="43" fontId="12" fillId="0" borderId="4" xfId="1" applyNumberFormat="1" applyFont="1" applyFill="1" applyBorder="1" applyAlignment="1">
      <alignment horizontal="right" vertical="center"/>
    </xf>
    <xf numFmtId="0" fontId="14" fillId="0" borderId="0" xfId="0" applyFont="1" applyFill="1"/>
    <xf numFmtId="43" fontId="14" fillId="0" borderId="9" xfId="1" applyNumberFormat="1" applyFont="1" applyFill="1" applyBorder="1" applyAlignment="1">
      <alignment horizontal="right"/>
    </xf>
    <xf numFmtId="0" fontId="9" fillId="6" borderId="0" xfId="0" applyFont="1" applyFill="1"/>
    <xf numFmtId="43" fontId="14" fillId="0" borderId="4" xfId="1" applyNumberFormat="1" applyFont="1" applyFill="1" applyBorder="1" applyAlignment="1"/>
    <xf numFmtId="0" fontId="12" fillId="0" borderId="0" xfId="5" applyFont="1" applyFill="1" applyAlignment="1">
      <alignment horizontal="left"/>
    </xf>
    <xf numFmtId="43" fontId="12" fillId="0" borderId="0" xfId="5" applyNumberFormat="1" applyFont="1" applyFill="1" applyAlignment="1">
      <alignment horizontal="right"/>
    </xf>
    <xf numFmtId="43" fontId="12" fillId="0" borderId="0" xfId="5" applyNumberFormat="1" applyFont="1" applyFill="1" applyAlignment="1">
      <alignment horizontal="center" vertical="center"/>
    </xf>
    <xf numFmtId="43" fontId="12" fillId="0" borderId="0" xfId="1" applyNumberFormat="1" applyFont="1" applyFill="1" applyAlignment="1">
      <alignment horizontal="right"/>
    </xf>
    <xf numFmtId="0" fontId="12" fillId="0" borderId="0" xfId="5" applyFont="1" applyFill="1" applyAlignment="1">
      <alignment vertical="center" wrapText="1"/>
    </xf>
    <xf numFmtId="0" fontId="12" fillId="0" borderId="0" xfId="5" quotePrefix="1" applyFont="1" applyFill="1" applyAlignment="1">
      <alignment horizontal="left"/>
    </xf>
    <xf numFmtId="43" fontId="12" fillId="0" borderId="0" xfId="5" applyNumberFormat="1" applyFont="1" applyFill="1"/>
    <xf numFmtId="43" fontId="14" fillId="0" borderId="6" xfId="1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43" fontId="12" fillId="0" borderId="0" xfId="1" applyFont="1" applyFill="1" applyAlignment="1">
      <alignment horizontal="center"/>
    </xf>
    <xf numFmtId="43" fontId="14" fillId="0" borderId="4" xfId="1" applyFont="1" applyFill="1" applyBorder="1" applyAlignment="1">
      <alignment horizontal="center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4" xfId="1" applyFont="1" applyFill="1" applyBorder="1"/>
    <xf numFmtId="0" fontId="9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/>
    </xf>
    <xf numFmtId="164" fontId="9" fillId="4" borderId="0" xfId="0" applyNumberFormat="1" applyFont="1" applyFill="1" applyAlignment="1">
      <alignment horizontal="left"/>
    </xf>
    <xf numFmtId="0" fontId="13" fillId="4" borderId="0" xfId="0" applyFont="1" applyFill="1" applyAlignment="1">
      <alignment horizontal="left"/>
    </xf>
    <xf numFmtId="43" fontId="9" fillId="4" borderId="0" xfId="0" applyNumberFormat="1" applyFont="1" applyFill="1" applyAlignment="1">
      <alignment horizontal="left"/>
    </xf>
    <xf numFmtId="43" fontId="13" fillId="4" borderId="0" xfId="0" applyNumberFormat="1" applyFont="1" applyFill="1" applyAlignment="1">
      <alignment horizontal="left"/>
    </xf>
    <xf numFmtId="43" fontId="12" fillId="4" borderId="0" xfId="5" applyNumberFormat="1" applyFont="1" applyFill="1" applyAlignment="1">
      <alignment horizontal="left"/>
    </xf>
    <xf numFmtId="43" fontId="12" fillId="4" borderId="0" xfId="5" applyNumberFormat="1" applyFont="1" applyFill="1" applyAlignment="1">
      <alignment horizontal="left" vertical="center"/>
    </xf>
    <xf numFmtId="4" fontId="12" fillId="0" borderId="4" xfId="0" applyNumberFormat="1" applyFont="1" applyFill="1" applyBorder="1"/>
    <xf numFmtId="4" fontId="12" fillId="0" borderId="4" xfId="1" applyNumberFormat="1" applyFont="1" applyFill="1" applyBorder="1" applyAlignment="1">
      <alignment horizontal="right"/>
    </xf>
    <xf numFmtId="4" fontId="12" fillId="0" borderId="4" xfId="1" applyNumberFormat="1" applyFont="1" applyFill="1" applyBorder="1"/>
    <xf numFmtId="4" fontId="12" fillId="0" borderId="8" xfId="1" applyNumberFormat="1" applyFont="1" applyFill="1" applyBorder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0" xfId="0" applyFont="1" applyFill="1" applyBorder="1" applyAlignment="1"/>
    <xf numFmtId="0" fontId="6" fillId="0" borderId="0" xfId="2" applyFont="1" applyFill="1" applyBorder="1"/>
    <xf numFmtId="38" fontId="6" fillId="0" borderId="0" xfId="0" applyNumberFormat="1" applyFont="1" applyFill="1" applyBorder="1" applyAlignment="1" applyProtection="1">
      <alignment horizontal="right" vertical="justify"/>
      <protection locked="0"/>
    </xf>
    <xf numFmtId="38" fontId="3" fillId="0" borderId="1" xfId="0" applyNumberFormat="1" applyFont="1" applyFill="1" applyBorder="1" applyAlignment="1">
      <alignment horizontal="right" vertical="justify"/>
    </xf>
    <xf numFmtId="0" fontId="6" fillId="0" borderId="0" xfId="0" applyFont="1" applyFill="1" applyBorder="1" applyAlignment="1">
      <alignment shrinkToFit="1"/>
    </xf>
    <xf numFmtId="0" fontId="3" fillId="0" borderId="0" xfId="0" applyNumberFormat="1" applyFont="1" applyFill="1" applyBorder="1" applyAlignment="1">
      <alignment horizontal="right"/>
    </xf>
    <xf numFmtId="0" fontId="6" fillId="0" borderId="0" xfId="7" applyFont="1" applyFill="1" applyBorder="1"/>
    <xf numFmtId="0" fontId="6" fillId="0" borderId="0" xfId="0" applyFont="1" applyFill="1" applyBorder="1" applyAlignment="1">
      <alignment wrapText="1" shrinkToFit="1"/>
    </xf>
    <xf numFmtId="0" fontId="6" fillId="0" borderId="0" xfId="0" applyFont="1" applyFill="1" applyBorder="1" applyAlignment="1">
      <alignment horizontal="center"/>
    </xf>
    <xf numFmtId="4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>
      <alignment vertical="center"/>
    </xf>
    <xf numFmtId="0" fontId="14" fillId="0" borderId="4" xfId="0" applyFont="1" applyFill="1" applyBorder="1" applyAlignment="1"/>
    <xf numFmtId="0" fontId="9" fillId="0" borderId="4" xfId="0" applyFont="1" applyBorder="1"/>
    <xf numFmtId="0" fontId="9" fillId="4" borderId="4" xfId="0" applyFont="1" applyFill="1" applyBorder="1"/>
    <xf numFmtId="0" fontId="14" fillId="0" borderId="0" xfId="0" applyFont="1" applyFill="1" applyAlignment="1"/>
    <xf numFmtId="43" fontId="14" fillId="0" borderId="0" xfId="1" applyFont="1" applyFill="1" applyAlignment="1">
      <alignment horizontal="center"/>
    </xf>
    <xf numFmtId="43" fontId="12" fillId="0" borderId="0" xfId="1" applyFont="1" applyFill="1"/>
    <xf numFmtId="0" fontId="12" fillId="0" borderId="0" xfId="0" applyFont="1" applyFill="1" applyAlignment="1"/>
    <xf numFmtId="43" fontId="12" fillId="0" borderId="0" xfId="1" applyFont="1" applyFill="1" applyBorder="1"/>
    <xf numFmtId="0" fontId="14" fillId="0" borderId="0" xfId="0" applyFont="1" applyFill="1" applyBorder="1"/>
    <xf numFmtId="43" fontId="14" fillId="0" borderId="4" xfId="1" applyFont="1" applyFill="1" applyBorder="1"/>
    <xf numFmtId="0" fontId="12" fillId="0" borderId="0" xfId="5" applyFont="1" applyFill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3" fontId="14" fillId="0" borderId="0" xfId="1" applyFont="1" applyFill="1" applyBorder="1"/>
    <xf numFmtId="0" fontId="12" fillId="0" borderId="0" xfId="5" applyFont="1" applyFill="1" applyBorder="1" applyAlignment="1">
      <alignment wrapText="1"/>
    </xf>
    <xf numFmtId="0" fontId="12" fillId="0" borderId="0" xfId="0" applyFont="1" applyFill="1" applyBorder="1" applyAlignment="1"/>
    <xf numFmtId="43" fontId="12" fillId="0" borderId="0" xfId="1" applyFont="1" applyFill="1" applyBorder="1" applyAlignment="1">
      <alignment horizontal="left" wrapText="1"/>
    </xf>
    <xf numFmtId="43" fontId="14" fillId="0" borderId="9" xfId="1" applyFont="1" applyFill="1" applyBorder="1" applyAlignment="1" applyProtection="1">
      <alignment horizontal="right"/>
      <protection locked="0"/>
    </xf>
    <xf numFmtId="0" fontId="14" fillId="0" borderId="4" xfId="0" applyFont="1" applyFill="1" applyBorder="1" applyAlignment="1">
      <alignment horizontal="right"/>
    </xf>
    <xf numFmtId="43" fontId="14" fillId="0" borderId="4" xfId="0" applyNumberFormat="1" applyFont="1" applyFill="1" applyBorder="1"/>
    <xf numFmtId="43" fontId="12" fillId="0" borderId="0" xfId="0" applyNumberFormat="1" applyFont="1" applyFill="1" applyBorder="1"/>
    <xf numFmtId="43" fontId="14" fillId="0" borderId="15" xfId="1" applyFont="1" applyFill="1" applyBorder="1"/>
    <xf numFmtId="0" fontId="12" fillId="0" borderId="16" xfId="0" applyFont="1" applyFill="1" applyBorder="1" applyAlignment="1"/>
    <xf numFmtId="0" fontId="12" fillId="0" borderId="16" xfId="0" applyFont="1" applyFill="1" applyBorder="1"/>
    <xf numFmtId="0" fontId="23" fillId="4" borderId="0" xfId="0" applyFont="1" applyFill="1"/>
    <xf numFmtId="0" fontId="26" fillId="4" borderId="4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4" xfId="0" applyFont="1" applyFill="1" applyBorder="1" applyAlignment="1">
      <alignment wrapText="1"/>
    </xf>
    <xf numFmtId="43" fontId="26" fillId="4" borderId="4" xfId="1" applyNumberFormat="1" applyFont="1" applyFill="1" applyBorder="1" applyAlignment="1">
      <alignment horizontal="right" wrapText="1"/>
    </xf>
    <xf numFmtId="0" fontId="27" fillId="4" borderId="0" xfId="0" applyFont="1" applyFill="1"/>
    <xf numFmtId="0" fontId="26" fillId="4" borderId="8" xfId="0" applyFont="1" applyFill="1" applyBorder="1" applyAlignment="1">
      <alignment horizontal="left" wrapText="1"/>
    </xf>
    <xf numFmtId="43" fontId="27" fillId="4" borderId="8" xfId="1" applyNumberFormat="1" applyFont="1" applyFill="1" applyBorder="1" applyAlignment="1">
      <alignment horizontal="right" wrapText="1"/>
    </xf>
    <xf numFmtId="0" fontId="27" fillId="4" borderId="11" xfId="0" applyFont="1" applyFill="1" applyBorder="1"/>
    <xf numFmtId="43" fontId="27" fillId="4" borderId="11" xfId="1" applyNumberFormat="1" applyFont="1" applyFill="1" applyBorder="1" applyAlignment="1">
      <alignment horizontal="right" wrapText="1"/>
    </xf>
    <xf numFmtId="0" fontId="27" fillId="4" borderId="5" xfId="0" applyFont="1" applyFill="1" applyBorder="1"/>
    <xf numFmtId="43" fontId="27" fillId="4" borderId="5" xfId="1" applyNumberFormat="1" applyFont="1" applyFill="1" applyBorder="1" applyAlignment="1">
      <alignment horizontal="right" wrapText="1"/>
    </xf>
    <xf numFmtId="0" fontId="26" fillId="4" borderId="4" xfId="0" applyFont="1" applyFill="1" applyBorder="1"/>
    <xf numFmtId="43" fontId="27" fillId="4" borderId="4" xfId="1" applyNumberFormat="1" applyFont="1" applyFill="1" applyBorder="1" applyAlignment="1">
      <alignment horizontal="right" wrapText="1"/>
    </xf>
    <xf numFmtId="0" fontId="27" fillId="4" borderId="8" xfId="0" applyFont="1" applyFill="1" applyBorder="1"/>
    <xf numFmtId="0" fontId="27" fillId="4" borderId="4" xfId="0" applyFont="1" applyFill="1" applyBorder="1" applyAlignment="1">
      <alignment wrapText="1"/>
    </xf>
    <xf numFmtId="43" fontId="26" fillId="4" borderId="4" xfId="1" applyFont="1" applyFill="1" applyBorder="1" applyAlignment="1">
      <alignment horizontal="right" wrapText="1"/>
    </xf>
    <xf numFmtId="0" fontId="21" fillId="4" borderId="0" xfId="0" applyFont="1" applyFill="1"/>
    <xf numFmtId="43" fontId="21" fillId="4" borderId="0" xfId="0" applyNumberFormat="1" applyFont="1" applyFill="1"/>
    <xf numFmtId="43" fontId="21" fillId="4" borderId="0" xfId="1" applyFont="1" applyFill="1"/>
    <xf numFmtId="49" fontId="26" fillId="4" borderId="4" xfId="0" applyNumberFormat="1" applyFont="1" applyFill="1" applyBorder="1" applyAlignment="1">
      <alignment horizontal="center" vertical="center" wrapText="1"/>
    </xf>
    <xf numFmtId="0" fontId="26" fillId="4" borderId="4" xfId="1" applyNumberFormat="1" applyFont="1" applyFill="1" applyBorder="1" applyAlignment="1">
      <alignment horizontal="center" vertical="center" wrapText="1"/>
    </xf>
    <xf numFmtId="0" fontId="30" fillId="4" borderId="0" xfId="0" applyFont="1" applyFill="1"/>
    <xf numFmtId="0" fontId="31" fillId="4" borderId="8" xfId="0" applyFont="1" applyFill="1" applyBorder="1" applyAlignment="1">
      <alignment wrapText="1"/>
    </xf>
    <xf numFmtId="43" fontId="31" fillId="4" borderId="8" xfId="0" applyNumberFormat="1" applyFont="1" applyFill="1" applyBorder="1" applyAlignment="1">
      <alignment wrapText="1"/>
    </xf>
    <xf numFmtId="43" fontId="31" fillId="4" borderId="8" xfId="1" applyFont="1" applyFill="1" applyBorder="1" applyAlignment="1">
      <alignment horizontal="right" wrapText="1"/>
    </xf>
    <xf numFmtId="0" fontId="30" fillId="4" borderId="11" xfId="0" applyFont="1" applyFill="1" applyBorder="1" applyAlignment="1">
      <alignment horizontal="left" wrapText="1" indent="2"/>
    </xf>
    <xf numFmtId="43" fontId="32" fillId="4" borderId="11" xfId="0" applyNumberFormat="1" applyFont="1" applyFill="1" applyBorder="1" applyAlignment="1">
      <alignment horizontal="left" wrapText="1" indent="2"/>
    </xf>
    <xf numFmtId="43" fontId="30" fillId="4" borderId="11" xfId="1" applyFont="1" applyFill="1" applyBorder="1" applyAlignment="1">
      <alignment horizontal="right" wrapText="1"/>
    </xf>
    <xf numFmtId="0" fontId="31" fillId="4" borderId="11" xfId="0" applyFont="1" applyFill="1" applyBorder="1" applyAlignment="1">
      <alignment wrapText="1"/>
    </xf>
    <xf numFmtId="43" fontId="33" fillId="4" borderId="11" xfId="0" applyNumberFormat="1" applyFont="1" applyFill="1" applyBorder="1" applyAlignment="1">
      <alignment wrapText="1"/>
    </xf>
    <xf numFmtId="43" fontId="31" fillId="4" borderId="11" xfId="1" applyFont="1" applyFill="1" applyBorder="1" applyAlignment="1">
      <alignment horizontal="right" wrapText="1"/>
    </xf>
    <xf numFmtId="0" fontId="30" fillId="4" borderId="5" xfId="0" applyFont="1" applyFill="1" applyBorder="1" applyAlignment="1">
      <alignment horizontal="left" wrapText="1" indent="2"/>
    </xf>
    <xf numFmtId="43" fontId="32" fillId="4" borderId="5" xfId="0" applyNumberFormat="1" applyFont="1" applyFill="1" applyBorder="1" applyAlignment="1">
      <alignment horizontal="left" wrapText="1" indent="2"/>
    </xf>
    <xf numFmtId="43" fontId="30" fillId="4" borderId="5" xfId="1" applyFont="1" applyFill="1" applyBorder="1" applyAlignment="1">
      <alignment horizontal="right" wrapText="1"/>
    </xf>
    <xf numFmtId="0" fontId="31" fillId="4" borderId="4" xfId="0" applyFont="1" applyFill="1" applyBorder="1" applyAlignment="1">
      <alignment wrapText="1"/>
    </xf>
    <xf numFmtId="43" fontId="31" fillId="4" borderId="4" xfId="0" applyNumberFormat="1" applyFont="1" applyFill="1" applyBorder="1" applyAlignment="1">
      <alignment wrapText="1"/>
    </xf>
    <xf numFmtId="43" fontId="31" fillId="4" borderId="4" xfId="1" applyFont="1" applyFill="1" applyBorder="1" applyAlignment="1">
      <alignment horizontal="right" wrapText="1"/>
    </xf>
    <xf numFmtId="43" fontId="30" fillId="4" borderId="11" xfId="0" applyNumberFormat="1" applyFont="1" applyFill="1" applyBorder="1" applyAlignment="1">
      <alignment horizontal="left" wrapText="1" indent="2"/>
    </xf>
    <xf numFmtId="43" fontId="31" fillId="4" borderId="11" xfId="0" applyNumberFormat="1" applyFont="1" applyFill="1" applyBorder="1" applyAlignment="1">
      <alignment wrapText="1"/>
    </xf>
    <xf numFmtId="43" fontId="30" fillId="4" borderId="5" xfId="0" applyNumberFormat="1" applyFont="1" applyFill="1" applyBorder="1" applyAlignment="1">
      <alignment horizontal="left" wrapText="1" indent="2"/>
    </xf>
    <xf numFmtId="0" fontId="30" fillId="4" borderId="4" xfId="0" applyFont="1" applyFill="1" applyBorder="1" applyAlignment="1">
      <alignment horizontal="left" indent="2"/>
    </xf>
    <xf numFmtId="43" fontId="30" fillId="4" borderId="4" xfId="1" applyFont="1" applyFill="1" applyBorder="1" applyAlignment="1">
      <alignment horizontal="right" wrapText="1"/>
    </xf>
    <xf numFmtId="0" fontId="30" fillId="4" borderId="4" xfId="0" applyFont="1" applyFill="1" applyBorder="1" applyAlignment="1">
      <alignment horizontal="left" wrapText="1" indent="2"/>
    </xf>
    <xf numFmtId="43" fontId="30" fillId="4" borderId="4" xfId="0" applyNumberFormat="1" applyFont="1" applyFill="1" applyBorder="1" applyAlignment="1">
      <alignment horizontal="left" wrapText="1" indent="2"/>
    </xf>
    <xf numFmtId="3" fontId="26" fillId="4" borderId="4" xfId="1" applyNumberFormat="1" applyFont="1" applyFill="1" applyBorder="1" applyAlignment="1">
      <alignment horizontal="center" vertical="center" wrapText="1"/>
    </xf>
    <xf numFmtId="3" fontId="31" fillId="4" borderId="8" xfId="0" applyNumberFormat="1" applyFont="1" applyFill="1" applyBorder="1" applyAlignment="1">
      <alignment wrapText="1"/>
    </xf>
    <xf numFmtId="3" fontId="21" fillId="4" borderId="0" xfId="0" applyNumberFormat="1" applyFont="1" applyFill="1"/>
    <xf numFmtId="4" fontId="14" fillId="0" borderId="0" xfId="1" applyNumberFormat="1" applyFont="1" applyFill="1" applyBorder="1" applyAlignment="1">
      <alignment horizontal="right"/>
    </xf>
    <xf numFmtId="43" fontId="3" fillId="0" borderId="2" xfId="1" applyFont="1" applyFill="1" applyBorder="1" applyAlignment="1">
      <alignment horizontal="right"/>
    </xf>
    <xf numFmtId="0" fontId="38" fillId="0" borderId="4" xfId="0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/>
    </xf>
    <xf numFmtId="0" fontId="39" fillId="0" borderId="4" xfId="0" applyFont="1" applyBorder="1"/>
    <xf numFmtId="4" fontId="38" fillId="0" borderId="4" xfId="0" applyNumberFormat="1" applyFont="1" applyBorder="1"/>
    <xf numFmtId="4" fontId="38" fillId="6" borderId="4" xfId="0" applyNumberFormat="1" applyFont="1" applyFill="1" applyBorder="1"/>
    <xf numFmtId="0" fontId="38" fillId="0" borderId="4" xfId="0" applyFont="1" applyBorder="1"/>
    <xf numFmtId="0" fontId="17" fillId="0" borderId="4" xfId="0" applyNumberFormat="1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0" fontId="39" fillId="0" borderId="8" xfId="0" applyFont="1" applyBorder="1"/>
    <xf numFmtId="4" fontId="38" fillId="0" borderId="17" xfId="0" applyNumberFormat="1" applyFont="1" applyBorder="1"/>
    <xf numFmtId="0" fontId="38" fillId="0" borderId="17" xfId="0" applyFont="1" applyBorder="1"/>
    <xf numFmtId="0" fontId="34" fillId="0" borderId="4" xfId="0" applyFont="1" applyBorder="1" applyAlignment="1">
      <alignment horizontal="center"/>
    </xf>
    <xf numFmtId="4" fontId="38" fillId="0" borderId="5" xfId="0" applyNumberFormat="1" applyFont="1" applyBorder="1"/>
    <xf numFmtId="0" fontId="0" fillId="0" borderId="0" xfId="0" applyBorder="1"/>
    <xf numFmtId="0" fontId="34" fillId="0" borderId="0" xfId="0" applyFont="1" applyBorder="1" applyAlignment="1">
      <alignment horizontal="center"/>
    </xf>
    <xf numFmtId="4" fontId="38" fillId="0" borderId="0" xfId="0" applyNumberFormat="1" applyFont="1" applyBorder="1"/>
    <xf numFmtId="0" fontId="40" fillId="0" borderId="0" xfId="0" applyFont="1" applyBorder="1" applyAlignment="1">
      <alignment horizontal="right"/>
    </xf>
    <xf numFmtId="0" fontId="38" fillId="0" borderId="0" xfId="0" applyFont="1" applyBorder="1"/>
    <xf numFmtId="0" fontId="38" fillId="0" borderId="0" xfId="0" applyFont="1" applyAlignment="1">
      <alignment horizontal="right"/>
    </xf>
    <xf numFmtId="4" fontId="38" fillId="0" borderId="0" xfId="0" applyNumberFormat="1" applyFont="1"/>
    <xf numFmtId="0" fontId="38" fillId="0" borderId="0" xfId="0" applyFont="1"/>
    <xf numFmtId="4" fontId="38" fillId="0" borderId="18" xfId="0" applyNumberFormat="1" applyFont="1" applyBorder="1"/>
    <xf numFmtId="4" fontId="38" fillId="6" borderId="19" xfId="0" applyNumberFormat="1" applyFont="1" applyFill="1" applyBorder="1"/>
    <xf numFmtId="0" fontId="40" fillId="0" borderId="0" xfId="0" applyFont="1"/>
    <xf numFmtId="14" fontId="38" fillId="0" borderId="4" xfId="0" applyNumberFormat="1" applyFont="1" applyBorder="1" applyAlignment="1">
      <alignment horizontal="center" vertical="center"/>
    </xf>
    <xf numFmtId="0" fontId="41" fillId="0" borderId="4" xfId="0" applyFont="1" applyBorder="1"/>
    <xf numFmtId="4" fontId="42" fillId="0" borderId="4" xfId="0" applyNumberFormat="1" applyFont="1" applyBorder="1"/>
    <xf numFmtId="4" fontId="42" fillId="0" borderId="17" xfId="0" applyNumberFormat="1" applyFont="1" applyBorder="1"/>
    <xf numFmtId="4" fontId="0" fillId="0" borderId="0" xfId="0" applyNumberFormat="1"/>
    <xf numFmtId="4" fontId="38" fillId="0" borderId="4" xfId="0" applyNumberFormat="1" applyFont="1" applyFill="1" applyBorder="1"/>
    <xf numFmtId="4" fontId="42" fillId="0" borderId="4" xfId="0" applyNumberFormat="1" applyFont="1" applyFill="1" applyBorder="1"/>
    <xf numFmtId="0" fontId="38" fillId="0" borderId="0" xfId="0" applyFont="1" applyAlignment="1">
      <alignment horizontal="center"/>
    </xf>
    <xf numFmtId="3" fontId="30" fillId="4" borderId="11" xfId="0" applyNumberFormat="1" applyFont="1" applyFill="1" applyBorder="1" applyAlignment="1">
      <alignment horizontal="right" wrapText="1" indent="2"/>
    </xf>
    <xf numFmtId="3" fontId="31" fillId="4" borderId="11" xfId="0" applyNumberFormat="1" applyFont="1" applyFill="1" applyBorder="1" applyAlignment="1">
      <alignment horizontal="right" wrapText="1"/>
    </xf>
    <xf numFmtId="3" fontId="30" fillId="4" borderId="5" xfId="0" applyNumberFormat="1" applyFont="1" applyFill="1" applyBorder="1" applyAlignment="1">
      <alignment horizontal="right" wrapText="1" indent="2"/>
    </xf>
    <xf numFmtId="43" fontId="31" fillId="4" borderId="4" xfId="0" applyNumberFormat="1" applyFont="1" applyFill="1" applyBorder="1" applyAlignment="1">
      <alignment horizontal="right" wrapText="1"/>
    </xf>
    <xf numFmtId="3" fontId="31" fillId="4" borderId="8" xfId="0" applyNumberFormat="1" applyFont="1" applyFill="1" applyBorder="1" applyAlignment="1">
      <alignment horizontal="right" wrapText="1"/>
    </xf>
    <xf numFmtId="3" fontId="30" fillId="4" borderId="4" xfId="0" applyNumberFormat="1" applyFont="1" applyFill="1" applyBorder="1" applyAlignment="1">
      <alignment horizontal="right" indent="2"/>
    </xf>
    <xf numFmtId="3" fontId="30" fillId="4" borderId="4" xfId="0" applyNumberFormat="1" applyFont="1" applyFill="1" applyBorder="1" applyAlignment="1">
      <alignment horizontal="right" wrapText="1" indent="2"/>
    </xf>
    <xf numFmtId="43" fontId="30" fillId="4" borderId="4" xfId="0" applyNumberFormat="1" applyFont="1" applyFill="1" applyBorder="1" applyAlignment="1">
      <alignment horizontal="right" wrapText="1" indent="2"/>
    </xf>
    <xf numFmtId="4" fontId="38" fillId="7" borderId="4" xfId="0" applyNumberFormat="1" applyFont="1" applyFill="1" applyBorder="1"/>
    <xf numFmtId="43" fontId="31" fillId="4" borderId="4" xfId="0" applyNumberFormat="1" applyFont="1" applyFill="1" applyBorder="1" applyAlignment="1">
      <alignment horizontal="right" wrapText="1" indent="2"/>
    </xf>
    <xf numFmtId="4" fontId="0" fillId="0" borderId="7" xfId="0" applyNumberFormat="1" applyBorder="1"/>
    <xf numFmtId="0" fontId="0" fillId="0" borderId="7" xfId="0" applyBorder="1"/>
    <xf numFmtId="43" fontId="31" fillId="4" borderId="4" xfId="1" applyNumberFormat="1" applyFont="1" applyFill="1" applyBorder="1" applyAlignment="1">
      <alignment horizontal="right" wrapText="1"/>
    </xf>
    <xf numFmtId="43" fontId="30" fillId="4" borderId="4" xfId="1" applyNumberFormat="1" applyFont="1" applyFill="1" applyBorder="1" applyAlignment="1">
      <alignment horizontal="right" wrapText="1"/>
    </xf>
    <xf numFmtId="0" fontId="43" fillId="4" borderId="0" xfId="0" applyFont="1" applyFill="1" applyAlignment="1">
      <alignment horizontal="left" vertical="center" wrapText="1"/>
    </xf>
    <xf numFmtId="0" fontId="44" fillId="4" borderId="0" xfId="0" applyFont="1" applyFill="1" applyAlignment="1">
      <alignment horizontal="left" vertical="center" wrapText="1"/>
    </xf>
    <xf numFmtId="0" fontId="44" fillId="4" borderId="0" xfId="0" applyFont="1" applyFill="1" applyAlignment="1">
      <alignment vertical="center" wrapText="1"/>
    </xf>
    <xf numFmtId="0" fontId="45" fillId="0" borderId="0" xfId="0" applyFont="1" applyFill="1" applyBorder="1"/>
    <xf numFmtId="4" fontId="45" fillId="0" borderId="0" xfId="0" applyNumberFormat="1" applyFont="1" applyFill="1" applyBorder="1" applyAlignment="1">
      <alignment horizontal="right"/>
    </xf>
    <xf numFmtId="0" fontId="46" fillId="0" borderId="0" xfId="0" applyFont="1" applyFill="1" applyBorder="1"/>
    <xf numFmtId="0" fontId="47" fillId="0" borderId="0" xfId="2" applyFont="1" applyFill="1" applyBorder="1"/>
    <xf numFmtId="4" fontId="47" fillId="0" borderId="0" xfId="2" applyNumberFormat="1" applyFont="1" applyFill="1" applyBorder="1" applyAlignment="1">
      <alignment horizontal="right"/>
    </xf>
    <xf numFmtId="0" fontId="18" fillId="0" borderId="0" xfId="3" applyFont="1" applyFill="1" applyBorder="1" applyAlignment="1">
      <alignment horizontal="center" vertical="center"/>
    </xf>
    <xf numFmtId="0" fontId="48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18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4" fontId="20" fillId="0" borderId="0" xfId="0" applyNumberFormat="1" applyFont="1" applyFill="1" applyBorder="1" applyAlignment="1" applyProtection="1">
      <alignment horizontal="right" vertical="center" wrapText="1"/>
    </xf>
    <xf numFmtId="38" fontId="20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Fill="1" applyBorder="1"/>
    <xf numFmtId="38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49" fontId="49" fillId="0" borderId="0" xfId="0" applyNumberFormat="1" applyFont="1" applyFill="1" applyBorder="1" applyAlignment="1">
      <alignment horizontal="center"/>
    </xf>
    <xf numFmtId="38" fontId="20" fillId="0" borderId="0" xfId="0" applyNumberFormat="1" applyFont="1" applyFill="1" applyBorder="1"/>
    <xf numFmtId="49" fontId="49" fillId="0" borderId="0" xfId="0" applyNumberFormat="1" applyFont="1" applyFill="1" applyBorder="1" applyAlignment="1" applyProtection="1">
      <alignment horizontal="center" vertical="center"/>
      <protection locked="0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38" fontId="20" fillId="0" borderId="0" xfId="0" applyNumberFormat="1" applyFont="1" applyFill="1" applyBorder="1" applyAlignment="1" applyProtection="1">
      <alignment horizontal="right"/>
      <protection locked="0"/>
    </xf>
    <xf numFmtId="0" fontId="20" fillId="0" borderId="0" xfId="4" applyFont="1" applyFill="1" applyBorder="1"/>
    <xf numFmtId="38" fontId="20" fillId="0" borderId="0" xfId="0" applyNumberFormat="1" applyFont="1" applyFill="1" applyBorder="1" applyProtection="1">
      <protection locked="0"/>
    </xf>
    <xf numFmtId="0" fontId="50" fillId="0" borderId="0" xfId="0" applyFont="1" applyFill="1" applyBorder="1" applyAlignment="1">
      <alignment horizontal="center"/>
    </xf>
    <xf numFmtId="4" fontId="20" fillId="0" borderId="0" xfId="0" applyNumberFormat="1" applyFont="1" applyFill="1" applyBorder="1" applyAlignment="1" applyProtection="1">
      <alignment horizontal="right" vertical="center"/>
      <protection locked="0"/>
    </xf>
    <xf numFmtId="38" fontId="18" fillId="0" borderId="0" xfId="0" applyNumberFormat="1" applyFont="1" applyFill="1" applyBorder="1"/>
    <xf numFmtId="4" fontId="18" fillId="0" borderId="0" xfId="0" applyNumberFormat="1" applyFont="1" applyFill="1" applyBorder="1" applyAlignment="1">
      <alignment horizontal="right"/>
    </xf>
    <xf numFmtId="38" fontId="18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5" applyFont="1" applyFill="1" applyBorder="1" applyAlignment="1">
      <alignment horizontal="left" vertical="justify"/>
    </xf>
    <xf numFmtId="0" fontId="18" fillId="0" borderId="0" xfId="5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right"/>
    </xf>
    <xf numFmtId="38" fontId="18" fillId="0" borderId="1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38" fontId="18" fillId="0" borderId="2" xfId="0" applyNumberFormat="1" applyFont="1" applyFill="1" applyBorder="1"/>
    <xf numFmtId="0" fontId="49" fillId="0" borderId="0" xfId="0" applyFont="1" applyFill="1" applyBorder="1"/>
    <xf numFmtId="4" fontId="18" fillId="0" borderId="0" xfId="0" applyNumberFormat="1" applyFont="1" applyFill="1" applyBorder="1" applyAlignment="1" applyProtection="1">
      <alignment horizontal="right"/>
      <protection locked="0"/>
    </xf>
    <xf numFmtId="4" fontId="18" fillId="0" borderId="2" xfId="0" applyNumberFormat="1" applyFont="1" applyFill="1" applyBorder="1" applyAlignment="1">
      <alignment horizontal="right"/>
    </xf>
    <xf numFmtId="38" fontId="18" fillId="0" borderId="2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horizontal="right"/>
    </xf>
    <xf numFmtId="38" fontId="18" fillId="0" borderId="3" xfId="0" applyNumberFormat="1" applyFont="1" applyFill="1" applyBorder="1"/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/>
    <xf numFmtId="0" fontId="18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>
      <alignment horizontal="right"/>
    </xf>
    <xf numFmtId="0" fontId="52" fillId="0" borderId="0" xfId="0" applyFont="1" applyFill="1" applyBorder="1"/>
    <xf numFmtId="49" fontId="53" fillId="0" borderId="0" xfId="0" applyNumberFormat="1" applyFont="1" applyFill="1" applyBorder="1" applyAlignment="1">
      <alignment horizontal="center"/>
    </xf>
    <xf numFmtId="4" fontId="53" fillId="0" borderId="0" xfId="0" applyNumberFormat="1" applyFont="1" applyFill="1" applyBorder="1" applyAlignment="1">
      <alignment horizontal="right"/>
    </xf>
    <xf numFmtId="0" fontId="54" fillId="0" borderId="0" xfId="0" applyFont="1" applyFill="1" applyBorder="1"/>
    <xf numFmtId="38" fontId="45" fillId="0" borderId="0" xfId="0" applyNumberFormat="1" applyFont="1" applyFill="1" applyBorder="1"/>
    <xf numFmtId="0" fontId="55" fillId="0" borderId="0" xfId="0" applyFont="1" applyFill="1" applyBorder="1"/>
    <xf numFmtId="0" fontId="56" fillId="0" borderId="0" xfId="0" applyFont="1" applyFill="1" applyBorder="1"/>
    <xf numFmtId="0" fontId="43" fillId="4" borderId="0" xfId="0" applyFont="1" applyFill="1" applyAlignment="1">
      <alignment vertical="center" wrapText="1"/>
    </xf>
    <xf numFmtId="0" fontId="58" fillId="4" borderId="0" xfId="0" applyFont="1" applyFill="1"/>
    <xf numFmtId="0" fontId="56" fillId="0" borderId="0" xfId="0" applyFont="1" applyAlignment="1">
      <alignment horizontal="left"/>
    </xf>
    <xf numFmtId="0" fontId="59" fillId="0" borderId="0" xfId="0" applyFont="1" applyFill="1" applyBorder="1"/>
    <xf numFmtId="0" fontId="60" fillId="0" borderId="0" xfId="0" applyFont="1" applyFill="1" applyBorder="1"/>
    <xf numFmtId="38" fontId="60" fillId="0" borderId="0" xfId="0" applyNumberFormat="1" applyFont="1" applyFill="1" applyBorder="1"/>
    <xf numFmtId="41" fontId="60" fillId="0" borderId="0" xfId="0" applyNumberFormat="1" applyFont="1" applyFill="1" applyBorder="1"/>
    <xf numFmtId="43" fontId="0" fillId="0" borderId="4" xfId="0" applyNumberFormat="1" applyBorder="1"/>
    <xf numFmtId="49" fontId="0" fillId="0" borderId="4" xfId="0" applyNumberFormat="1" applyBorder="1"/>
    <xf numFmtId="43" fontId="61" fillId="4" borderId="0" xfId="5" applyNumberFormat="1" applyFont="1" applyFill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right"/>
      <protection locked="0"/>
    </xf>
    <xf numFmtId="3" fontId="20" fillId="0" borderId="0" xfId="0" applyNumberFormat="1" applyFont="1" applyFill="1" applyBorder="1" applyAlignment="1" applyProtection="1">
      <alignment horizontal="right" vertical="center"/>
      <protection locked="0"/>
    </xf>
    <xf numFmtId="3" fontId="20" fillId="0" borderId="7" xfId="0" applyNumberFormat="1" applyFont="1" applyFill="1" applyBorder="1" applyAlignment="1" applyProtection="1">
      <alignment horizontal="right" vertical="center"/>
      <protection locked="0"/>
    </xf>
    <xf numFmtId="3" fontId="18" fillId="0" borderId="0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3" fontId="45" fillId="4" borderId="0" xfId="0" applyNumberFormat="1" applyFont="1" applyFill="1" applyBorder="1" applyAlignment="1">
      <alignment horizontal="right"/>
    </xf>
    <xf numFmtId="3" fontId="47" fillId="4" borderId="0" xfId="2" applyNumberFormat="1" applyFont="1" applyFill="1" applyBorder="1" applyAlignment="1">
      <alignment horizontal="right"/>
    </xf>
    <xf numFmtId="3" fontId="48" fillId="4" borderId="0" xfId="3" applyNumberFormat="1" applyFont="1" applyFill="1" applyBorder="1" applyAlignment="1">
      <alignment horizontal="right" vertical="center"/>
    </xf>
    <xf numFmtId="3" fontId="18" fillId="4" borderId="0" xfId="0" applyNumberFormat="1" applyFont="1" applyFill="1" applyBorder="1" applyAlignment="1">
      <alignment horizontal="right"/>
    </xf>
    <xf numFmtId="3" fontId="49" fillId="4" borderId="0" xfId="0" applyNumberFormat="1" applyFont="1" applyFill="1" applyBorder="1" applyAlignment="1">
      <alignment horizontal="right"/>
    </xf>
    <xf numFmtId="3" fontId="49" fillId="4" borderId="0" xfId="0" applyNumberFormat="1" applyFont="1" applyFill="1" applyBorder="1" applyAlignment="1" applyProtection="1">
      <alignment horizontal="right" vertical="center"/>
      <protection locked="0"/>
    </xf>
    <xf numFmtId="3" fontId="20" fillId="4" borderId="0" xfId="0" applyNumberFormat="1" applyFont="1" applyFill="1" applyBorder="1" applyAlignment="1" applyProtection="1">
      <alignment horizontal="right"/>
      <protection locked="0"/>
    </xf>
    <xf numFmtId="3" fontId="18" fillId="4" borderId="2" xfId="0" applyNumberFormat="1" applyFont="1" applyFill="1" applyBorder="1" applyAlignment="1">
      <alignment horizontal="right"/>
    </xf>
    <xf numFmtId="3" fontId="20" fillId="4" borderId="0" xfId="0" applyNumberFormat="1" applyFont="1" applyFill="1" applyBorder="1" applyAlignment="1" applyProtection="1">
      <alignment horizontal="right" vertical="center"/>
      <protection locked="0"/>
    </xf>
    <xf numFmtId="3" fontId="18" fillId="4" borderId="3" xfId="0" applyNumberFormat="1" applyFont="1" applyFill="1" applyBorder="1" applyAlignment="1">
      <alignment horizontal="right"/>
    </xf>
    <xf numFmtId="3" fontId="20" fillId="4" borderId="0" xfId="0" applyNumberFormat="1" applyFont="1" applyFill="1" applyBorder="1" applyAlignment="1">
      <alignment horizontal="right"/>
    </xf>
    <xf numFmtId="3" fontId="54" fillId="4" borderId="0" xfId="0" applyNumberFormat="1" applyFont="1" applyFill="1" applyBorder="1" applyAlignment="1">
      <alignment horizontal="right"/>
    </xf>
    <xf numFmtId="0" fontId="62" fillId="0" borderId="4" xfId="0" applyFont="1" applyFill="1" applyBorder="1"/>
    <xf numFmtId="0" fontId="9" fillId="0" borderId="0" xfId="0" applyFont="1"/>
    <xf numFmtId="0" fontId="63" fillId="0" borderId="0" xfId="0" applyFont="1"/>
    <xf numFmtId="0" fontId="0" fillId="0" borderId="0" xfId="0" applyAlignment="1">
      <alignment horizontal="left"/>
    </xf>
    <xf numFmtId="0" fontId="64" fillId="0" borderId="0" xfId="0" applyFont="1"/>
    <xf numFmtId="0" fontId="34" fillId="0" borderId="0" xfId="0" applyFont="1"/>
    <xf numFmtId="0" fontId="13" fillId="0" borderId="7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64" fillId="4" borderId="0" xfId="0" applyFont="1" applyFill="1"/>
    <xf numFmtId="0" fontId="65" fillId="0" borderId="0" xfId="0" applyFont="1"/>
    <xf numFmtId="0" fontId="9" fillId="0" borderId="7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11" fillId="0" borderId="0" xfId="0" applyFont="1"/>
    <xf numFmtId="0" fontId="13" fillId="0" borderId="7" xfId="0" applyFont="1" applyBorder="1"/>
    <xf numFmtId="0" fontId="25" fillId="0" borderId="0" xfId="0" applyFont="1" applyFill="1" applyBorder="1"/>
    <xf numFmtId="0" fontId="56" fillId="0" borderId="0" xfId="0" applyFont="1"/>
    <xf numFmtId="0" fontId="65" fillId="0" borderId="0" xfId="0" applyFont="1" applyAlignment="1">
      <alignment horizontal="right"/>
    </xf>
    <xf numFmtId="0" fontId="13" fillId="0" borderId="7" xfId="0" applyFont="1" applyBorder="1" applyAlignment="1">
      <alignment horizontal="left"/>
    </xf>
    <xf numFmtId="4" fontId="13" fillId="0" borderId="7" xfId="0" applyNumberFormat="1" applyFont="1" applyBorder="1"/>
    <xf numFmtId="0" fontId="67" fillId="0" borderId="7" xfId="0" applyFont="1" applyBorder="1"/>
    <xf numFmtId="0" fontId="56" fillId="0" borderId="7" xfId="0" applyFont="1" applyBorder="1"/>
    <xf numFmtId="0" fontId="68" fillId="0" borderId="0" xfId="0" applyFont="1"/>
    <xf numFmtId="0" fontId="68" fillId="0" borderId="0" xfId="0" applyFont="1" applyAlignment="1">
      <alignment horizontal="right"/>
    </xf>
    <xf numFmtId="0" fontId="0" fillId="0" borderId="20" xfId="0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/>
    <xf numFmtId="0" fontId="13" fillId="0" borderId="0" xfId="0" applyFont="1" applyBorder="1" applyAlignment="1">
      <alignment horizontal="left"/>
    </xf>
    <xf numFmtId="0" fontId="67" fillId="0" borderId="0" xfId="0" applyFont="1" applyBorder="1"/>
    <xf numFmtId="0" fontId="56" fillId="0" borderId="0" xfId="0" applyFont="1" applyBorder="1"/>
    <xf numFmtId="0" fontId="13" fillId="0" borderId="0" xfId="0" applyFont="1" applyBorder="1"/>
    <xf numFmtId="4" fontId="13" fillId="0" borderId="0" xfId="0" applyNumberFormat="1" applyFont="1" applyBorder="1"/>
    <xf numFmtId="0" fontId="65" fillId="0" borderId="0" xfId="0" applyFont="1" applyBorder="1" applyAlignment="1">
      <alignment horizontal="left"/>
    </xf>
    <xf numFmtId="0" fontId="65" fillId="0" borderId="20" xfId="0" applyFont="1" applyBorder="1" applyAlignment="1">
      <alignment horizontal="center"/>
    </xf>
    <xf numFmtId="0" fontId="34" fillId="0" borderId="0" xfId="0" applyFont="1" applyAlignment="1">
      <alignment horizontal="left"/>
    </xf>
    <xf numFmtId="0" fontId="65" fillId="0" borderId="4" xfId="0" applyFont="1" applyBorder="1" applyAlignment="1">
      <alignment horizontal="center"/>
    </xf>
    <xf numFmtId="0" fontId="65" fillId="0" borderId="4" xfId="0" applyFont="1" applyBorder="1" applyAlignment="1">
      <alignment horizontal="left"/>
    </xf>
    <xf numFmtId="0" fontId="66" fillId="0" borderId="4" xfId="0" applyFont="1" applyBorder="1" applyAlignment="1">
      <alignment horizontal="center"/>
    </xf>
    <xf numFmtId="0" fontId="56" fillId="0" borderId="0" xfId="0" applyFont="1" applyAlignment="1">
      <alignment horizontal="right"/>
    </xf>
    <xf numFmtId="49" fontId="60" fillId="0" borderId="0" xfId="0" applyNumberFormat="1" applyFont="1" applyFill="1" applyBorder="1"/>
    <xf numFmtId="0" fontId="18" fillId="0" borderId="0" xfId="2" applyFont="1" applyFill="1" applyBorder="1" applyAlignment="1">
      <alignment horizontal="center"/>
    </xf>
    <xf numFmtId="0" fontId="57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5" applyFont="1" applyFill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5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0" xfId="5" quotePrefix="1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1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5" applyFont="1" applyFill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12" xfId="0" applyFont="1" applyFill="1" applyBorder="1" applyAlignment="1">
      <alignment horizontal="center"/>
    </xf>
    <xf numFmtId="0" fontId="24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2" fillId="4" borderId="0" xfId="0" applyFont="1" applyFill="1" applyAlignment="1">
      <alignment horizontal="left" vertical="center" wrapText="1"/>
    </xf>
    <xf numFmtId="0" fontId="28" fillId="4" borderId="0" xfId="0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56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5" fillId="0" borderId="7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</cellXfs>
  <cellStyles count="8">
    <cellStyle name="60% - akcent 1" xfId="3"/>
    <cellStyle name="Buena" xfId="2" builtinId="26"/>
    <cellStyle name="Hipervínculo" xfId="6" builtinId="8"/>
    <cellStyle name="Millares" xfId="1" builtinId="3"/>
    <cellStyle name="Normal" xfId="0" builtinId="0"/>
    <cellStyle name="Normal 2" xfId="5"/>
    <cellStyle name="Normal 3" xfId="7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855345</xdr:colOff>
      <xdr:row>5</xdr:row>
      <xdr:rowOff>0</xdr:rowOff>
    </xdr:from>
    <xdr:ext cx="194454" cy="361251"/>
    <xdr:sp macro="" textlink="">
      <xdr:nvSpPr>
        <xdr:cNvPr id="2" name="1 CuadroTexto"/>
        <xdr:cNvSpPr txBox="1"/>
      </xdr:nvSpPr>
      <xdr:spPr>
        <a:xfrm>
          <a:off x="1474470" y="1047750"/>
          <a:ext cx="194454" cy="361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1</xdr:col>
      <xdr:colOff>855345</xdr:colOff>
      <xdr:row>5</xdr:row>
      <xdr:rowOff>0</xdr:rowOff>
    </xdr:from>
    <xdr:ext cx="194454" cy="361251"/>
    <xdr:sp macro="" textlink="">
      <xdr:nvSpPr>
        <xdr:cNvPr id="3" name="1 CuadroTexto"/>
        <xdr:cNvSpPr txBox="1"/>
      </xdr:nvSpPr>
      <xdr:spPr>
        <a:xfrm>
          <a:off x="1474470" y="1047750"/>
          <a:ext cx="194454" cy="361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845820</xdr:colOff>
      <xdr:row>6</xdr:row>
      <xdr:rowOff>0</xdr:rowOff>
    </xdr:from>
    <xdr:ext cx="194454" cy="355325"/>
    <xdr:sp macro="" textlink="">
      <xdr:nvSpPr>
        <xdr:cNvPr id="2" name="1 CuadroTexto"/>
        <xdr:cNvSpPr txBox="1"/>
      </xdr:nvSpPr>
      <xdr:spPr>
        <a:xfrm>
          <a:off x="1607820" y="1162050"/>
          <a:ext cx="194454" cy="35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  <xdr:oneCellAnchor>
    <xdr:from>
      <xdr:col>1</xdr:col>
      <xdr:colOff>845820</xdr:colOff>
      <xdr:row>6</xdr:row>
      <xdr:rowOff>0</xdr:rowOff>
    </xdr:from>
    <xdr:ext cx="194454" cy="355325"/>
    <xdr:sp macro="" textlink="">
      <xdr:nvSpPr>
        <xdr:cNvPr id="3" name="2 CuadroTexto"/>
        <xdr:cNvSpPr txBox="1"/>
      </xdr:nvSpPr>
      <xdr:spPr>
        <a:xfrm>
          <a:off x="1607820" y="1162050"/>
          <a:ext cx="194454" cy="35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E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abilidad\Analisis%20de%20EEFF\Monograf&#237;a%2001%20-%20Con%20Cierre%20Y%20EF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SUSAN%202013%20colegio/EE%20FF%20INFORMES%202014/00%20EEFF%202014%20%20CCPC%20a%20MARZ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60;\reportes\EE.FF%20A%20MARZO%202015\hoja%20de%20trabajo%20a%20marzo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SUSAN%202013%20colegio/EEFF%20%20A%20JUNIO/HOJA%20DE%20TRABAJO%20BASE%20A%20DICIEMBRE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LEGIO\00%20EEFF%202014%20%20CCPC%20a%20MARZ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60;\reportes\HOJA%20DE%20TRABAJO%20A%204%20DIGI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ME"/>
      <sheetName val="LMayor"/>
      <sheetName val="EEFF01"/>
      <sheetName val="LDiario"/>
      <sheetName val="HTrabajo"/>
      <sheetName val="EEFF04"/>
      <sheetName val="PCGE"/>
      <sheetName val="HTrabajo_2"/>
      <sheetName val="EEFF03"/>
      <sheetName val="EEFF03_Directo"/>
      <sheetName val="EEFF 04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10</v>
          </cell>
          <cell r="B4" t="str">
            <v>EFECTIVO Y EQUIVALENTES DE EFECTIVO</v>
          </cell>
        </row>
        <row r="5">
          <cell r="A5">
            <v>101</v>
          </cell>
          <cell r="B5" t="str">
            <v>CAJA</v>
          </cell>
        </row>
        <row r="6">
          <cell r="A6">
            <v>102</v>
          </cell>
          <cell r="B6" t="str">
            <v>FONDOS FIJOS</v>
          </cell>
        </row>
        <row r="7">
          <cell r="A7">
            <v>103</v>
          </cell>
          <cell r="B7" t="str">
            <v>EFECTIVO EN TRÁNSITO</v>
          </cell>
        </row>
        <row r="8">
          <cell r="A8">
            <v>104</v>
          </cell>
          <cell r="B8" t="str">
            <v>CUENTAS CORRIENTES EN INSTITUCIONES FINANCIERAS</v>
          </cell>
        </row>
        <row r="9">
          <cell r="A9">
            <v>1041</v>
          </cell>
          <cell r="B9" t="str">
            <v>CUENTAS CORRIENTES OPERATIVAS</v>
          </cell>
        </row>
        <row r="10">
          <cell r="A10">
            <v>1042</v>
          </cell>
          <cell r="B10" t="str">
            <v>CUENTAS CORRIENTES PARA FINES ESPECÍFICOS</v>
          </cell>
        </row>
        <row r="11">
          <cell r="A11">
            <v>105</v>
          </cell>
          <cell r="B11" t="str">
            <v>OTROS EQUIVALENTES DE EFECTIVO</v>
          </cell>
        </row>
        <row r="12">
          <cell r="A12">
            <v>1051</v>
          </cell>
          <cell r="B12" t="str">
            <v>OTROS EQUIVALENTES DE EFECTIVO</v>
          </cell>
        </row>
        <row r="13">
          <cell r="A13">
            <v>106</v>
          </cell>
          <cell r="B13" t="str">
            <v>DEPÓSITOS EN INSTITUCIONES FINANCIERAS</v>
          </cell>
        </row>
        <row r="14">
          <cell r="A14">
            <v>1061</v>
          </cell>
          <cell r="B14" t="str">
            <v>DEPÓSITOS DE AHORRO</v>
          </cell>
        </row>
        <row r="15">
          <cell r="A15">
            <v>1062</v>
          </cell>
          <cell r="B15" t="str">
            <v>DEPÓSITOS A PLAZO</v>
          </cell>
        </row>
        <row r="16">
          <cell r="A16">
            <v>107</v>
          </cell>
          <cell r="B16" t="str">
            <v>FONDOS SUJETOS A RESTRICCIÓN</v>
          </cell>
        </row>
        <row r="17">
          <cell r="A17">
            <v>1071</v>
          </cell>
          <cell r="B17" t="str">
            <v>FONDOS SUJETOS A RESTRICCIÓN</v>
          </cell>
        </row>
        <row r="18">
          <cell r="A18">
            <v>11</v>
          </cell>
          <cell r="B18" t="str">
            <v>INVERSIONES FINANCIERAS</v>
          </cell>
        </row>
        <row r="19">
          <cell r="A19">
            <v>111</v>
          </cell>
          <cell r="B19" t="str">
            <v>INVERSIONES MANTENIDAS PARA NEGOCIACION</v>
          </cell>
        </row>
        <row r="20">
          <cell r="A20">
            <v>1111</v>
          </cell>
          <cell r="B20" t="str">
            <v>VALORES EMITIDOS O GARANTIZADOS POR EL ESTADO</v>
          </cell>
        </row>
        <row r="21">
          <cell r="A21">
            <v>11111</v>
          </cell>
          <cell r="B21" t="str">
            <v xml:space="preserve">COSTO </v>
          </cell>
        </row>
        <row r="22">
          <cell r="A22">
            <v>11112</v>
          </cell>
          <cell r="B22" t="str">
            <v>VALOR RAZONABLE</v>
          </cell>
        </row>
        <row r="23">
          <cell r="A23">
            <v>1112</v>
          </cell>
          <cell r="B23" t="str">
            <v>VALORES EMITIDOS POR EL SISTEMA FINANCIERO</v>
          </cell>
        </row>
        <row r="24">
          <cell r="A24">
            <v>11121</v>
          </cell>
          <cell r="B24" t="str">
            <v xml:space="preserve">COSTO </v>
          </cell>
        </row>
        <row r="25">
          <cell r="A25">
            <v>11122</v>
          </cell>
          <cell r="B25" t="str">
            <v>VALOR RAZONABLE</v>
          </cell>
        </row>
        <row r="26">
          <cell r="A26">
            <v>1113</v>
          </cell>
          <cell r="B26" t="str">
            <v>VALORES EMITIDOS POR EMPRESAS</v>
          </cell>
        </row>
        <row r="27">
          <cell r="A27">
            <v>11131</v>
          </cell>
          <cell r="B27" t="str">
            <v>COSTO</v>
          </cell>
        </row>
        <row r="28">
          <cell r="A28">
            <v>11132</v>
          </cell>
          <cell r="B28" t="str">
            <v>VALOR RAZONABLE</v>
          </cell>
        </row>
        <row r="29">
          <cell r="A29">
            <v>1114</v>
          </cell>
          <cell r="B29" t="str">
            <v>OTROS TÍTULOS REPRESENTATIVOS DE DEUDA</v>
          </cell>
        </row>
        <row r="30">
          <cell r="A30">
            <v>11141</v>
          </cell>
          <cell r="B30" t="str">
            <v>COSTO</v>
          </cell>
        </row>
        <row r="31">
          <cell r="A31">
            <v>11142</v>
          </cell>
          <cell r="B31" t="str">
            <v>VALOR RAZONABLE</v>
          </cell>
        </row>
        <row r="32">
          <cell r="A32">
            <v>1115</v>
          </cell>
          <cell r="B32" t="str">
            <v>PARTICIPACIONES EN ENTIDADES</v>
          </cell>
        </row>
        <row r="33">
          <cell r="A33">
            <v>11151</v>
          </cell>
          <cell r="B33" t="str">
            <v>COSTO</v>
          </cell>
        </row>
        <row r="34">
          <cell r="A34">
            <v>11152</v>
          </cell>
          <cell r="B34" t="str">
            <v>VALOR RAZONABLE</v>
          </cell>
        </row>
        <row r="35">
          <cell r="A35">
            <v>112</v>
          </cell>
          <cell r="B35" t="str">
            <v>INVERSIONES DISPONIBLES PARA LA VENTA</v>
          </cell>
        </row>
        <row r="36">
          <cell r="A36">
            <v>1121</v>
          </cell>
          <cell r="B36" t="str">
            <v>VALORES EMITIDOS O GARANTIZADOS POR EL ESTADO</v>
          </cell>
        </row>
        <row r="37">
          <cell r="A37">
            <v>11211</v>
          </cell>
          <cell r="B37" t="str">
            <v>COSTO</v>
          </cell>
        </row>
        <row r="38">
          <cell r="A38">
            <v>11212</v>
          </cell>
          <cell r="B38" t="str">
            <v>VALOR RAZONABLE</v>
          </cell>
        </row>
        <row r="39">
          <cell r="A39">
            <v>1122</v>
          </cell>
          <cell r="B39" t="str">
            <v>VALORES EMITIDOS POR EL SISTEMA FINANCIERO</v>
          </cell>
        </row>
        <row r="40">
          <cell r="A40">
            <v>11221</v>
          </cell>
          <cell r="B40" t="str">
            <v>COSTO</v>
          </cell>
        </row>
        <row r="41">
          <cell r="A41">
            <v>11222</v>
          </cell>
          <cell r="B41" t="str">
            <v>VALOR RAZONABLE</v>
          </cell>
        </row>
        <row r="42">
          <cell r="A42">
            <v>1123</v>
          </cell>
          <cell r="B42" t="str">
            <v>VALORES EMITIDOS POR EMPRESAS</v>
          </cell>
        </row>
        <row r="43">
          <cell r="A43">
            <v>11231</v>
          </cell>
          <cell r="B43" t="str">
            <v>COSTO</v>
          </cell>
        </row>
        <row r="44">
          <cell r="A44">
            <v>11232</v>
          </cell>
          <cell r="B44" t="str">
            <v>VALOR RAZONABLE</v>
          </cell>
        </row>
        <row r="45">
          <cell r="A45">
            <v>1124</v>
          </cell>
          <cell r="B45" t="str">
            <v>OTROS TÍTULOS REPRESENTATIVOS DE DEUDA</v>
          </cell>
        </row>
        <row r="46">
          <cell r="A46">
            <v>11241</v>
          </cell>
          <cell r="B46" t="str">
            <v>COSTO</v>
          </cell>
        </row>
        <row r="47">
          <cell r="A47">
            <v>11242</v>
          </cell>
          <cell r="B47" t="str">
            <v>VALOR RAZONABLE</v>
          </cell>
        </row>
        <row r="48">
          <cell r="A48">
            <v>113</v>
          </cell>
          <cell r="B48" t="str">
            <v>ACTIVOS FINANCIEROS – ACUERDO DE COMPRA</v>
          </cell>
        </row>
        <row r="49">
          <cell r="A49">
            <v>1131</v>
          </cell>
          <cell r="B49" t="str">
            <v>INVERSIONES MANTENIDAS PARA NEGOCIACION - ACUERDO DE COMPRA</v>
          </cell>
        </row>
        <row r="50">
          <cell r="A50">
            <v>11311</v>
          </cell>
          <cell r="B50" t="str">
            <v>COSTO</v>
          </cell>
        </row>
        <row r="51">
          <cell r="A51">
            <v>11312</v>
          </cell>
          <cell r="B51" t="str">
            <v>VALOR RAZONABLE</v>
          </cell>
        </row>
        <row r="52">
          <cell r="A52">
            <v>1132</v>
          </cell>
          <cell r="B52" t="str">
            <v>INVERSIONES DISPONIBLES PARA LA VENTA - ACUERDO DE COMPRA</v>
          </cell>
        </row>
        <row r="53">
          <cell r="A53">
            <v>11321</v>
          </cell>
          <cell r="B53" t="str">
            <v>COSTO</v>
          </cell>
        </row>
        <row r="54">
          <cell r="A54">
            <v>11322</v>
          </cell>
          <cell r="B54" t="str">
            <v>VALOR RAZONABLE</v>
          </cell>
        </row>
        <row r="55">
          <cell r="A55">
            <v>12</v>
          </cell>
          <cell r="B55" t="str">
            <v>CUENTAS POR COBRAR COMERCIALES – TERCEROS</v>
          </cell>
        </row>
        <row r="56">
          <cell r="A56">
            <v>121</v>
          </cell>
          <cell r="B56" t="str">
            <v>FACTURAS, BOLETAS Y OTROS COMPROBANTES POR COBRAR</v>
          </cell>
        </row>
        <row r="57">
          <cell r="A57">
            <v>1211</v>
          </cell>
          <cell r="B57" t="str">
            <v>NO EMITIDAS</v>
          </cell>
        </row>
        <row r="58">
          <cell r="A58">
            <v>1212</v>
          </cell>
          <cell r="B58" t="str">
            <v>EMITIDAS EN CARTERA</v>
          </cell>
        </row>
        <row r="59">
          <cell r="A59">
            <v>1213</v>
          </cell>
          <cell r="B59" t="str">
            <v>EN COBRANZA</v>
          </cell>
        </row>
        <row r="60">
          <cell r="A60">
            <v>1214</v>
          </cell>
          <cell r="B60" t="str">
            <v>EN DESCUENTO</v>
          </cell>
        </row>
        <row r="61">
          <cell r="A61">
            <v>122</v>
          </cell>
          <cell r="B61" t="str">
            <v>ANTICIPOS DE CLIENTES</v>
          </cell>
        </row>
        <row r="62">
          <cell r="A62">
            <v>123</v>
          </cell>
          <cell r="B62" t="str">
            <v>LETRAS POR COBRAR</v>
          </cell>
        </row>
        <row r="63">
          <cell r="A63">
            <v>1231</v>
          </cell>
          <cell r="B63" t="str">
            <v>EN CARTERA</v>
          </cell>
        </row>
        <row r="64">
          <cell r="A64">
            <v>1232</v>
          </cell>
          <cell r="B64" t="str">
            <v>EN COBRANZA</v>
          </cell>
        </row>
        <row r="65">
          <cell r="A65">
            <v>1233</v>
          </cell>
          <cell r="B65" t="str">
            <v>EN DESCUENTO</v>
          </cell>
        </row>
        <row r="66">
          <cell r="A66">
            <v>13</v>
          </cell>
          <cell r="B66" t="str">
            <v>CUENTAS POR COBRAR COMERCIALES – RELACIONADAS</v>
          </cell>
        </row>
        <row r="67">
          <cell r="A67">
            <v>131</v>
          </cell>
          <cell r="B67" t="str">
            <v>FACTURAS, BOLETAS Y OTROS COMPROBANTES POR COBRAR</v>
          </cell>
        </row>
        <row r="68">
          <cell r="A68">
            <v>1311</v>
          </cell>
          <cell r="B68" t="str">
            <v>NO EMITIDAS</v>
          </cell>
        </row>
        <row r="69">
          <cell r="A69">
            <v>13111</v>
          </cell>
          <cell r="B69" t="str">
            <v>MATRIZ</v>
          </cell>
        </row>
        <row r="70">
          <cell r="A70">
            <v>13112</v>
          </cell>
          <cell r="B70" t="str">
            <v>SUBSIDIARIAS</v>
          </cell>
        </row>
        <row r="71">
          <cell r="A71">
            <v>13113</v>
          </cell>
          <cell r="B71" t="str">
            <v>ASOCIADAS</v>
          </cell>
        </row>
        <row r="72">
          <cell r="A72">
            <v>13114</v>
          </cell>
          <cell r="B72" t="str">
            <v>SUCURSALES</v>
          </cell>
        </row>
        <row r="73">
          <cell r="A73">
            <v>13115</v>
          </cell>
          <cell r="B73" t="str">
            <v>OTROS</v>
          </cell>
        </row>
        <row r="74">
          <cell r="A74">
            <v>1312</v>
          </cell>
          <cell r="B74" t="str">
            <v>EMITIDAS EN CARTERA</v>
          </cell>
        </row>
        <row r="75">
          <cell r="A75">
            <v>13121</v>
          </cell>
          <cell r="B75" t="str">
            <v>MATRIZ</v>
          </cell>
        </row>
        <row r="76">
          <cell r="A76">
            <v>13122</v>
          </cell>
          <cell r="B76" t="str">
            <v>SUBSIDIARIAS</v>
          </cell>
        </row>
        <row r="77">
          <cell r="A77">
            <v>13123</v>
          </cell>
          <cell r="B77" t="str">
            <v>ASOCIADAS</v>
          </cell>
        </row>
        <row r="78">
          <cell r="A78">
            <v>13124</v>
          </cell>
          <cell r="B78" t="str">
            <v>SUCURSALES</v>
          </cell>
        </row>
        <row r="79">
          <cell r="A79">
            <v>1313</v>
          </cell>
          <cell r="B79" t="str">
            <v>EN COBRANZA</v>
          </cell>
        </row>
        <row r="80">
          <cell r="A80">
            <v>13131</v>
          </cell>
          <cell r="B80" t="str">
            <v>MATRIZ</v>
          </cell>
        </row>
        <row r="81">
          <cell r="A81">
            <v>13132</v>
          </cell>
          <cell r="B81" t="str">
            <v>SUBSIDIARIAS</v>
          </cell>
        </row>
        <row r="82">
          <cell r="A82">
            <v>13133</v>
          </cell>
          <cell r="B82" t="str">
            <v>ASOCIADAS</v>
          </cell>
        </row>
        <row r="83">
          <cell r="A83">
            <v>13134</v>
          </cell>
          <cell r="B83" t="str">
            <v>SUCURSALES</v>
          </cell>
        </row>
        <row r="84">
          <cell r="A84">
            <v>13135</v>
          </cell>
          <cell r="B84" t="str">
            <v>OTROS</v>
          </cell>
        </row>
        <row r="85">
          <cell r="A85">
            <v>1314</v>
          </cell>
          <cell r="B85" t="str">
            <v>EN DESCUENTO</v>
          </cell>
        </row>
        <row r="86">
          <cell r="A86">
            <v>13141</v>
          </cell>
          <cell r="B86" t="str">
            <v>MATRIZ</v>
          </cell>
        </row>
        <row r="87">
          <cell r="A87">
            <v>13142</v>
          </cell>
          <cell r="B87" t="str">
            <v>SUBSIDIARIAS</v>
          </cell>
        </row>
        <row r="88">
          <cell r="A88">
            <v>13143</v>
          </cell>
          <cell r="B88" t="str">
            <v>ASOCIADAS</v>
          </cell>
        </row>
        <row r="89">
          <cell r="A89">
            <v>13144</v>
          </cell>
          <cell r="B89" t="str">
            <v>SUCURSALES</v>
          </cell>
        </row>
        <row r="90">
          <cell r="A90">
            <v>13145</v>
          </cell>
          <cell r="B90" t="str">
            <v>OTROS</v>
          </cell>
        </row>
        <row r="91">
          <cell r="A91">
            <v>132</v>
          </cell>
          <cell r="B91" t="str">
            <v>ANTICIPOS RECIBIDOS</v>
          </cell>
        </row>
        <row r="92">
          <cell r="A92">
            <v>1321</v>
          </cell>
          <cell r="B92" t="str">
            <v>ANTICIPOS RECIBIDOS</v>
          </cell>
        </row>
        <row r="93">
          <cell r="A93">
            <v>13211</v>
          </cell>
          <cell r="B93" t="str">
            <v>MATRIZ</v>
          </cell>
        </row>
        <row r="94">
          <cell r="A94">
            <v>13212</v>
          </cell>
          <cell r="B94" t="str">
            <v>SUBSIDIARIAS</v>
          </cell>
        </row>
        <row r="95">
          <cell r="A95">
            <v>13213</v>
          </cell>
          <cell r="B95" t="str">
            <v>ASOCIADAS</v>
          </cell>
        </row>
        <row r="96">
          <cell r="A96">
            <v>13214</v>
          </cell>
          <cell r="B96" t="str">
            <v>SUCURSALES</v>
          </cell>
        </row>
        <row r="97">
          <cell r="A97">
            <v>13215</v>
          </cell>
          <cell r="B97" t="str">
            <v>OTROS</v>
          </cell>
        </row>
        <row r="98">
          <cell r="A98">
            <v>133</v>
          </cell>
          <cell r="B98" t="str">
            <v>LETRAS POR COBRAR</v>
          </cell>
        </row>
        <row r="99">
          <cell r="A99">
            <v>1331</v>
          </cell>
          <cell r="B99" t="str">
            <v>EN CARTERA</v>
          </cell>
        </row>
        <row r="100">
          <cell r="A100">
            <v>13311</v>
          </cell>
          <cell r="B100" t="str">
            <v>MATRIZ</v>
          </cell>
        </row>
        <row r="101">
          <cell r="A101">
            <v>13312</v>
          </cell>
          <cell r="B101" t="str">
            <v>SUBSIDIARIAS</v>
          </cell>
        </row>
        <row r="102">
          <cell r="A102">
            <v>13313</v>
          </cell>
          <cell r="B102" t="str">
            <v>ASOCIADAS</v>
          </cell>
        </row>
        <row r="103">
          <cell r="A103">
            <v>13314</v>
          </cell>
          <cell r="B103" t="str">
            <v>SUCURSALES</v>
          </cell>
        </row>
        <row r="104">
          <cell r="A104">
            <v>13315</v>
          </cell>
          <cell r="B104" t="str">
            <v>OTROS</v>
          </cell>
        </row>
        <row r="105">
          <cell r="A105">
            <v>1332</v>
          </cell>
          <cell r="B105" t="str">
            <v>EN COBRANZA</v>
          </cell>
        </row>
        <row r="106">
          <cell r="A106">
            <v>13321</v>
          </cell>
          <cell r="B106" t="str">
            <v>MATRIZ</v>
          </cell>
        </row>
        <row r="107">
          <cell r="A107">
            <v>13322</v>
          </cell>
          <cell r="B107" t="str">
            <v>SUBSIDIARIAS</v>
          </cell>
        </row>
        <row r="108">
          <cell r="A108">
            <v>13323</v>
          </cell>
          <cell r="B108" t="str">
            <v>ASOCIADAS</v>
          </cell>
        </row>
        <row r="109">
          <cell r="A109">
            <v>13324</v>
          </cell>
          <cell r="B109" t="str">
            <v>SUCURSALES</v>
          </cell>
        </row>
        <row r="110">
          <cell r="A110">
            <v>13325</v>
          </cell>
          <cell r="B110" t="str">
            <v>OTROS</v>
          </cell>
        </row>
        <row r="111">
          <cell r="A111">
            <v>1333</v>
          </cell>
          <cell r="B111" t="str">
            <v>EN DESCUENTO</v>
          </cell>
        </row>
        <row r="112">
          <cell r="A112">
            <v>13331</v>
          </cell>
          <cell r="B112" t="str">
            <v>MATRIZ</v>
          </cell>
        </row>
        <row r="113">
          <cell r="A113">
            <v>13332</v>
          </cell>
          <cell r="B113" t="str">
            <v>SUBSIDIARIAS</v>
          </cell>
        </row>
        <row r="114">
          <cell r="A114">
            <v>13333</v>
          </cell>
          <cell r="B114" t="str">
            <v>ASOCIADAS</v>
          </cell>
        </row>
        <row r="115">
          <cell r="A115">
            <v>13334</v>
          </cell>
          <cell r="B115" t="str">
            <v>SUCURSALES</v>
          </cell>
        </row>
        <row r="116">
          <cell r="A116">
            <v>13335</v>
          </cell>
          <cell r="B116" t="str">
            <v>OTROS</v>
          </cell>
        </row>
        <row r="117">
          <cell r="A117">
            <v>14</v>
          </cell>
          <cell r="B117" t="str">
            <v>CUENTAS POR COBRAR PERSONAL, ACCIONISTAS, DIR. Y GERENTES</v>
          </cell>
        </row>
        <row r="118">
          <cell r="A118">
            <v>141</v>
          </cell>
          <cell r="B118" t="str">
            <v>PERSONAL</v>
          </cell>
        </row>
        <row r="119">
          <cell r="A119">
            <v>1411</v>
          </cell>
          <cell r="B119" t="str">
            <v>PRÉSTAMOS</v>
          </cell>
        </row>
        <row r="120">
          <cell r="A120">
            <v>1412</v>
          </cell>
          <cell r="B120" t="str">
            <v>ADELANTO DE REMUNERACIONES</v>
          </cell>
        </row>
        <row r="121">
          <cell r="A121">
            <v>1413</v>
          </cell>
          <cell r="B121" t="str">
            <v>ENTREGAS A RENDIR CUENTA</v>
          </cell>
        </row>
        <row r="122">
          <cell r="A122">
            <v>1419</v>
          </cell>
          <cell r="B122" t="str">
            <v>OTRAS CUENTAS POR COBRAR AL PERSONAL</v>
          </cell>
        </row>
        <row r="123">
          <cell r="A123">
            <v>142</v>
          </cell>
          <cell r="B123" t="str">
            <v>ACCIONISTAS (O SOCIOS)</v>
          </cell>
        </row>
        <row r="124">
          <cell r="A124">
            <v>1421</v>
          </cell>
          <cell r="B124" t="str">
            <v>SUSCRIPCIONES POR COBRAR A SOCIOS O ACCIONISTAS</v>
          </cell>
        </row>
        <row r="125">
          <cell r="A125">
            <v>1422</v>
          </cell>
          <cell r="B125" t="str">
            <v>PRÉSTAMOS</v>
          </cell>
        </row>
        <row r="126">
          <cell r="A126">
            <v>143</v>
          </cell>
          <cell r="B126" t="str">
            <v>DIRECTORES</v>
          </cell>
        </row>
        <row r="127">
          <cell r="A127">
            <v>1431</v>
          </cell>
          <cell r="B127" t="str">
            <v>PRÉSTAMOS</v>
          </cell>
        </row>
        <row r="128">
          <cell r="A128">
            <v>1432</v>
          </cell>
          <cell r="B128" t="str">
            <v>ADELANTO DE DIETAS</v>
          </cell>
        </row>
        <row r="129">
          <cell r="A129">
            <v>1433</v>
          </cell>
          <cell r="B129" t="str">
            <v>ENTREGAS A RENDIR CUENTA</v>
          </cell>
        </row>
        <row r="130">
          <cell r="A130">
            <v>144</v>
          </cell>
          <cell r="B130" t="str">
            <v>GERENTES</v>
          </cell>
        </row>
        <row r="131">
          <cell r="A131">
            <v>1441</v>
          </cell>
          <cell r="B131" t="str">
            <v>PRÉSTAMOS</v>
          </cell>
        </row>
        <row r="132">
          <cell r="A132">
            <v>1442</v>
          </cell>
          <cell r="B132" t="str">
            <v>ADELANTO DE NUMERACIONES</v>
          </cell>
        </row>
        <row r="133">
          <cell r="A133">
            <v>1443</v>
          </cell>
          <cell r="B133" t="str">
            <v>ENTREGAS A RENDIR CUENTA</v>
          </cell>
        </row>
        <row r="134">
          <cell r="A134">
            <v>148</v>
          </cell>
          <cell r="B134" t="str">
            <v>DIVERSAS</v>
          </cell>
        </row>
        <row r="135">
          <cell r="A135">
            <v>16</v>
          </cell>
          <cell r="B135" t="str">
            <v>CUENTAS POR COBRAR DIVERSAS - TERCEROS</v>
          </cell>
        </row>
        <row r="136">
          <cell r="A136">
            <v>161</v>
          </cell>
          <cell r="B136" t="str">
            <v>PRÉSTAMOS</v>
          </cell>
        </row>
        <row r="137">
          <cell r="A137">
            <v>1611</v>
          </cell>
          <cell r="B137" t="str">
            <v>CON GARANTÍA</v>
          </cell>
        </row>
        <row r="138">
          <cell r="A138">
            <v>1612</v>
          </cell>
          <cell r="B138" t="str">
            <v>SIN GARANTÍA</v>
          </cell>
        </row>
        <row r="139">
          <cell r="A139">
            <v>162</v>
          </cell>
          <cell r="B139" t="str">
            <v>RECLAMACIONES A TERCEROS</v>
          </cell>
        </row>
        <row r="140">
          <cell r="A140">
            <v>1621</v>
          </cell>
          <cell r="B140" t="str">
            <v>COMPAÑÍAS ASEGURADORAS</v>
          </cell>
        </row>
        <row r="141">
          <cell r="A141">
            <v>1622</v>
          </cell>
          <cell r="B141" t="str">
            <v>TRANSPORTADORAS</v>
          </cell>
        </row>
        <row r="142">
          <cell r="A142">
            <v>1623</v>
          </cell>
          <cell r="B142" t="str">
            <v>SERVICIOS PÚBLICOS</v>
          </cell>
        </row>
        <row r="143">
          <cell r="A143">
            <v>1624</v>
          </cell>
          <cell r="B143" t="str">
            <v>TRIBUTOS</v>
          </cell>
        </row>
        <row r="144">
          <cell r="A144">
            <v>1629</v>
          </cell>
          <cell r="B144" t="str">
            <v>OTRAS</v>
          </cell>
        </row>
        <row r="145">
          <cell r="A145">
            <v>163</v>
          </cell>
          <cell r="B145" t="str">
            <v>INTERESES, REGALÍAS Y DIVIDENDOS</v>
          </cell>
        </row>
        <row r="146">
          <cell r="A146">
            <v>1631</v>
          </cell>
          <cell r="B146" t="str">
            <v>INTERESES</v>
          </cell>
        </row>
        <row r="147">
          <cell r="A147">
            <v>1632</v>
          </cell>
          <cell r="B147" t="str">
            <v>REGALÍAS</v>
          </cell>
        </row>
        <row r="148">
          <cell r="A148">
            <v>1633</v>
          </cell>
          <cell r="B148" t="str">
            <v>DIVIDENDOS</v>
          </cell>
        </row>
        <row r="149">
          <cell r="A149">
            <v>164</v>
          </cell>
          <cell r="B149" t="str">
            <v>DEPÓSITOS OTORGADOS EN GARANTÍA</v>
          </cell>
        </row>
        <row r="150">
          <cell r="A150">
            <v>1641</v>
          </cell>
          <cell r="B150" t="str">
            <v>PRÉSTAMOS DE INSTITUCIONES NO FINANCIERAS</v>
          </cell>
        </row>
        <row r="151">
          <cell r="A151">
            <v>1642</v>
          </cell>
          <cell r="B151" t="str">
            <v>PRÉSTAMOS DE INSTITUCIONES FINANCIERAS</v>
          </cell>
        </row>
        <row r="152">
          <cell r="A152">
            <v>1644</v>
          </cell>
          <cell r="B152" t="str">
            <v>DEPÓSITO EN GARANTÍA POR ALQUILERES</v>
          </cell>
        </row>
        <row r="153">
          <cell r="A153">
            <v>1649</v>
          </cell>
          <cell r="B153" t="str">
            <v>OTROS DEPÓSITOS EN GARANTÍA</v>
          </cell>
        </row>
        <row r="154">
          <cell r="A154">
            <v>165</v>
          </cell>
          <cell r="B154" t="str">
            <v>VENTA DE ACTIVO INMOVILIZADO</v>
          </cell>
        </row>
        <row r="155">
          <cell r="A155">
            <v>1651</v>
          </cell>
          <cell r="B155" t="str">
            <v>INVERSIÓN MOBILIARIA</v>
          </cell>
        </row>
        <row r="156">
          <cell r="A156">
            <v>1652</v>
          </cell>
          <cell r="B156" t="str">
            <v>INVERSIÓN INMOBILIARIA</v>
          </cell>
        </row>
        <row r="157">
          <cell r="A157">
            <v>1653</v>
          </cell>
          <cell r="B157" t="str">
            <v>INMUEBLES, MAQUINARIA Y EQUIPO</v>
          </cell>
        </row>
        <row r="158">
          <cell r="A158">
            <v>1654</v>
          </cell>
          <cell r="B158" t="str">
            <v>INTANGIBLES</v>
          </cell>
        </row>
        <row r="159">
          <cell r="A159">
            <v>1655</v>
          </cell>
          <cell r="B159" t="str">
            <v>ACTIVOS BIOLÓGICOS</v>
          </cell>
        </row>
        <row r="160">
          <cell r="A160">
            <v>166</v>
          </cell>
          <cell r="B160" t="str">
            <v>ACTIVOS POR INSTRUMENTOS FINANCIEROS DERIVADOS</v>
          </cell>
        </row>
        <row r="161">
          <cell r="A161">
            <v>1661</v>
          </cell>
          <cell r="B161" t="str">
            <v>INSTRUMENTOS FINANCIEROS</v>
          </cell>
        </row>
        <row r="162">
          <cell r="A162">
            <v>1662</v>
          </cell>
          <cell r="B162" t="str">
            <v>INSTRUMENTOS FINANCIEROS DERIVADOS</v>
          </cell>
        </row>
        <row r="163">
          <cell r="A163">
            <v>16621</v>
          </cell>
          <cell r="B163" t="str">
            <v>CARTERA DE NEGOCIACIÓN</v>
          </cell>
        </row>
        <row r="164">
          <cell r="A164">
            <v>16622</v>
          </cell>
          <cell r="B164" t="str">
            <v>INSTRUMENTOS DE COBERTURA</v>
          </cell>
        </row>
        <row r="165">
          <cell r="A165">
            <v>168</v>
          </cell>
          <cell r="B165" t="str">
            <v>OTRAS CUENTAS POR COBRAR DIVERSAS</v>
          </cell>
        </row>
        <row r="166">
          <cell r="A166">
            <v>1681</v>
          </cell>
          <cell r="B166" t="str">
            <v>ENTREGAS A RENDIR CUENTA A TERCEROS</v>
          </cell>
        </row>
        <row r="167">
          <cell r="A167">
            <v>1682</v>
          </cell>
          <cell r="B167" t="str">
            <v>OTRAS CUENTAS POR COBRAR DIVERSAS</v>
          </cell>
        </row>
        <row r="168">
          <cell r="A168">
            <v>17</v>
          </cell>
          <cell r="B168" t="str">
            <v>CUENTAS POR COBRAR DIVERSAS - RELACIONADAS</v>
          </cell>
        </row>
        <row r="169">
          <cell r="A169">
            <v>171</v>
          </cell>
          <cell r="B169" t="str">
            <v>PRÉSTAMOS</v>
          </cell>
        </row>
        <row r="170">
          <cell r="A170">
            <v>1711</v>
          </cell>
          <cell r="B170" t="str">
            <v>CON GARANTÍA</v>
          </cell>
        </row>
        <row r="171">
          <cell r="A171">
            <v>17111</v>
          </cell>
          <cell r="B171" t="str">
            <v>MATRIZ</v>
          </cell>
        </row>
        <row r="172">
          <cell r="A172">
            <v>17112</v>
          </cell>
          <cell r="B172" t="str">
            <v>SUBSIDIARIAS</v>
          </cell>
        </row>
        <row r="173">
          <cell r="A173">
            <v>17113</v>
          </cell>
          <cell r="B173" t="str">
            <v>ASOCIADAS</v>
          </cell>
        </row>
        <row r="174">
          <cell r="A174">
            <v>17114</v>
          </cell>
          <cell r="B174" t="str">
            <v>SUCURSALES</v>
          </cell>
        </row>
        <row r="175">
          <cell r="A175">
            <v>17115</v>
          </cell>
          <cell r="B175" t="str">
            <v>OTROS</v>
          </cell>
        </row>
        <row r="176">
          <cell r="A176">
            <v>1712</v>
          </cell>
          <cell r="B176" t="str">
            <v>SIN GARANTÍA</v>
          </cell>
        </row>
        <row r="177">
          <cell r="A177">
            <v>17121</v>
          </cell>
          <cell r="B177" t="str">
            <v>MATRIZ</v>
          </cell>
        </row>
        <row r="178">
          <cell r="A178">
            <v>17122</v>
          </cell>
          <cell r="B178" t="str">
            <v>SUBSIDIARIAS</v>
          </cell>
        </row>
        <row r="179">
          <cell r="A179">
            <v>17123</v>
          </cell>
          <cell r="B179" t="str">
            <v>ASOCIADAS</v>
          </cell>
        </row>
        <row r="180">
          <cell r="A180">
            <v>17124</v>
          </cell>
          <cell r="B180" t="str">
            <v>SUCURSALES</v>
          </cell>
        </row>
        <row r="181">
          <cell r="A181">
            <v>17125</v>
          </cell>
          <cell r="B181" t="str">
            <v>OTROS</v>
          </cell>
        </row>
        <row r="182">
          <cell r="A182">
            <v>173</v>
          </cell>
          <cell r="B182" t="str">
            <v>INTERESES, REGALÍAS Y DIVIDENDOS</v>
          </cell>
        </row>
        <row r="183">
          <cell r="A183">
            <v>1731</v>
          </cell>
          <cell r="B183" t="str">
            <v>INTERESES</v>
          </cell>
        </row>
        <row r="184">
          <cell r="A184">
            <v>17311</v>
          </cell>
          <cell r="B184" t="str">
            <v>MATRIZ</v>
          </cell>
        </row>
        <row r="185">
          <cell r="A185">
            <v>17312</v>
          </cell>
          <cell r="B185" t="str">
            <v>SUBSIDIARIAS</v>
          </cell>
        </row>
        <row r="186">
          <cell r="A186">
            <v>17313</v>
          </cell>
          <cell r="B186" t="str">
            <v>ASOCIADAS</v>
          </cell>
        </row>
        <row r="187">
          <cell r="A187">
            <v>17314</v>
          </cell>
          <cell r="B187" t="str">
            <v>SUCURSALES</v>
          </cell>
        </row>
        <row r="188">
          <cell r="A188">
            <v>17315</v>
          </cell>
          <cell r="B188" t="str">
            <v>OTROS</v>
          </cell>
        </row>
        <row r="189">
          <cell r="A189">
            <v>1732</v>
          </cell>
          <cell r="B189" t="str">
            <v>REGALÍAS</v>
          </cell>
        </row>
        <row r="190">
          <cell r="A190">
            <v>17321</v>
          </cell>
          <cell r="B190" t="str">
            <v>MATRIZ</v>
          </cell>
        </row>
        <row r="191">
          <cell r="A191">
            <v>17322</v>
          </cell>
          <cell r="B191" t="str">
            <v>SUBSIDIARIAS</v>
          </cell>
        </row>
        <row r="192">
          <cell r="A192">
            <v>17323</v>
          </cell>
          <cell r="B192" t="str">
            <v>ASOCIADAS</v>
          </cell>
        </row>
        <row r="193">
          <cell r="A193">
            <v>17324</v>
          </cell>
          <cell r="B193" t="str">
            <v>SUCURSALES</v>
          </cell>
        </row>
        <row r="194">
          <cell r="A194">
            <v>17325</v>
          </cell>
          <cell r="B194" t="str">
            <v>OTROS</v>
          </cell>
        </row>
        <row r="195">
          <cell r="A195">
            <v>1733</v>
          </cell>
          <cell r="B195" t="str">
            <v>DIVIDENDOS</v>
          </cell>
        </row>
        <row r="196">
          <cell r="A196">
            <v>17331</v>
          </cell>
          <cell r="B196" t="str">
            <v>MATRIZ</v>
          </cell>
        </row>
        <row r="197">
          <cell r="A197">
            <v>17332</v>
          </cell>
          <cell r="B197" t="str">
            <v>SUBSIDIARIAS</v>
          </cell>
        </row>
        <row r="198">
          <cell r="A198">
            <v>17333</v>
          </cell>
          <cell r="B198" t="str">
            <v>ASOCIADAS</v>
          </cell>
        </row>
        <row r="199">
          <cell r="A199">
            <v>17334</v>
          </cell>
          <cell r="B199" t="str">
            <v>OTROS</v>
          </cell>
        </row>
        <row r="200">
          <cell r="A200">
            <v>174</v>
          </cell>
          <cell r="B200" t="str">
            <v>DEPÓSITOS OTORGADOS EN GARANTÍA</v>
          </cell>
        </row>
        <row r="201">
          <cell r="A201">
            <v>175</v>
          </cell>
          <cell r="B201" t="str">
            <v>VENTA DE ACTIVO INMOVILIZADO</v>
          </cell>
        </row>
        <row r="202">
          <cell r="A202">
            <v>1751</v>
          </cell>
          <cell r="B202" t="str">
            <v>INVERSIÓN MOBILIARIA</v>
          </cell>
        </row>
        <row r="203">
          <cell r="A203">
            <v>1752</v>
          </cell>
          <cell r="B203" t="str">
            <v>INVERSIÓN INMOBILIARIA</v>
          </cell>
        </row>
        <row r="204">
          <cell r="A204">
            <v>1753</v>
          </cell>
          <cell r="B204" t="str">
            <v>INMUEBLES, MAQUINARIA Y EQUIPO</v>
          </cell>
        </row>
        <row r="205">
          <cell r="A205">
            <v>1754</v>
          </cell>
          <cell r="B205" t="str">
            <v>INTANGIBLES</v>
          </cell>
        </row>
        <row r="206">
          <cell r="A206">
            <v>1755</v>
          </cell>
          <cell r="B206" t="str">
            <v>ACTIVOS BIOLÓGICOS</v>
          </cell>
        </row>
        <row r="207">
          <cell r="A207">
            <v>176</v>
          </cell>
          <cell r="B207" t="str">
            <v>ACTIVOS POR INSTRUMENTOS FINANCIEROS DERIVADOS</v>
          </cell>
        </row>
        <row r="208">
          <cell r="A208">
            <v>178</v>
          </cell>
          <cell r="B208" t="str">
            <v>OTRAS CUENTAS POR COBRAR DIVERSAS</v>
          </cell>
        </row>
        <row r="209">
          <cell r="A209">
            <v>18</v>
          </cell>
          <cell r="B209" t="str">
            <v>SERVICIOS Y OTROS CONTRATADOS POR ANTICIPADO</v>
          </cell>
        </row>
        <row r="210">
          <cell r="A210">
            <v>181</v>
          </cell>
          <cell r="B210" t="str">
            <v>COSTOS FINANCIEROS</v>
          </cell>
        </row>
        <row r="211">
          <cell r="A211">
            <v>182</v>
          </cell>
          <cell r="B211" t="str">
            <v>SEGUROS</v>
          </cell>
        </row>
        <row r="212">
          <cell r="A212">
            <v>183</v>
          </cell>
          <cell r="B212" t="str">
            <v>ALQUILERES</v>
          </cell>
        </row>
        <row r="213">
          <cell r="A213">
            <v>184</v>
          </cell>
          <cell r="B213" t="str">
            <v>PRIMAS PAGADAS POR OPCIONES</v>
          </cell>
        </row>
        <row r="214">
          <cell r="A214">
            <v>185</v>
          </cell>
          <cell r="B214" t="str">
            <v>MANTENIMIENTO DE ACTIVOS INMOVILIZADOS</v>
          </cell>
        </row>
        <row r="215">
          <cell r="A215">
            <v>189</v>
          </cell>
          <cell r="B215" t="str">
            <v>OTROS GASTOS CONTRATADOS POR ANTICIPADO</v>
          </cell>
        </row>
        <row r="216">
          <cell r="A216">
            <v>19</v>
          </cell>
          <cell r="B216" t="str">
            <v>ESTIMACIÓN DE CUENTAS DE COBRANZA DUDOSA</v>
          </cell>
        </row>
        <row r="217">
          <cell r="A217">
            <v>191</v>
          </cell>
          <cell r="B217" t="str">
            <v>CUENTAS POR COBRAR COMERCIALES - TERCEROS</v>
          </cell>
        </row>
        <row r="218">
          <cell r="A218">
            <v>1911</v>
          </cell>
          <cell r="B218" t="str">
            <v>FACTURAS, BOLETAS Y OTROS COMPROBANTES POR COBRAR</v>
          </cell>
        </row>
        <row r="219">
          <cell r="A219">
            <v>1913</v>
          </cell>
          <cell r="B219" t="str">
            <v>LETRAS POR COBRAR</v>
          </cell>
        </row>
        <row r="220">
          <cell r="A220">
            <v>192</v>
          </cell>
          <cell r="B220" t="str">
            <v>CUENTAS POR COBRAR COMERCIALES - RELACIONADAS</v>
          </cell>
        </row>
        <row r="221">
          <cell r="A221">
            <v>1921</v>
          </cell>
          <cell r="B221" t="str">
            <v>FACTURAS, BOLETAS Y OTROS COMPROBANTES POR COBRAR</v>
          </cell>
        </row>
        <row r="222">
          <cell r="A222">
            <v>1922</v>
          </cell>
          <cell r="B222" t="str">
            <v>LETRAS POR COBRAR</v>
          </cell>
        </row>
        <row r="223">
          <cell r="A223">
            <v>193</v>
          </cell>
          <cell r="B223" t="str">
            <v>CUENTAS POR COBRAR AL PERSONAL, A LOS ACCIONISTAS (SOCIOS), DIRECTORES Y GERENTES</v>
          </cell>
        </row>
        <row r="224">
          <cell r="A224">
            <v>1931</v>
          </cell>
          <cell r="B224" t="str">
            <v>PERSONAL</v>
          </cell>
        </row>
        <row r="225">
          <cell r="A225">
            <v>1932</v>
          </cell>
          <cell r="B225" t="str">
            <v>ACCIONISTAS</v>
          </cell>
        </row>
        <row r="226">
          <cell r="A226">
            <v>1933</v>
          </cell>
          <cell r="B226" t="str">
            <v>DIRECTORES</v>
          </cell>
        </row>
        <row r="227">
          <cell r="A227">
            <v>1934</v>
          </cell>
          <cell r="B227" t="str">
            <v>GERENTES</v>
          </cell>
        </row>
        <row r="228">
          <cell r="A228">
            <v>1938</v>
          </cell>
          <cell r="B228" t="str">
            <v>DIVERSAS</v>
          </cell>
        </row>
        <row r="229">
          <cell r="A229">
            <v>194</v>
          </cell>
          <cell r="B229" t="str">
            <v>CUENTAS POR COBRAR DIVERSAS- TERCEROS</v>
          </cell>
        </row>
        <row r="230">
          <cell r="A230">
            <v>1941</v>
          </cell>
          <cell r="B230" t="str">
            <v>PRESTAMOS</v>
          </cell>
        </row>
        <row r="231">
          <cell r="A231">
            <v>1942</v>
          </cell>
          <cell r="B231" t="str">
            <v>RECLAMACIONES A TERCEROS</v>
          </cell>
        </row>
        <row r="232">
          <cell r="A232">
            <v>1943</v>
          </cell>
          <cell r="B232" t="str">
            <v xml:space="preserve">INTERESES REGALIAS Y DIVIDENDOS </v>
          </cell>
        </row>
        <row r="233">
          <cell r="A233">
            <v>1944</v>
          </cell>
          <cell r="B233" t="str">
            <v>DEPOSITOS OTORGADOS EN GARANTIA</v>
          </cell>
        </row>
        <row r="234">
          <cell r="A234">
            <v>1945</v>
          </cell>
          <cell r="B234" t="str">
            <v>VENTA DE ACTIVO INMOVILIZADO</v>
          </cell>
        </row>
        <row r="235">
          <cell r="A235">
            <v>1946</v>
          </cell>
          <cell r="B235" t="str">
            <v xml:space="preserve">ACTIVOS POR INSTRUMENTOS FINANCIEROS </v>
          </cell>
        </row>
        <row r="236">
          <cell r="A236">
            <v>1949</v>
          </cell>
          <cell r="B236" t="str">
            <v>OTRAS CUENTAS POR COBRAR DIVERSAS</v>
          </cell>
        </row>
        <row r="237">
          <cell r="A237">
            <v>195</v>
          </cell>
          <cell r="B237" t="str">
            <v>CUENTAS POR COBRAR DIVERSAS - RELACIONADAS</v>
          </cell>
        </row>
        <row r="238">
          <cell r="A238">
            <v>1951</v>
          </cell>
          <cell r="B238" t="str">
            <v>PRESTAMOS</v>
          </cell>
        </row>
        <row r="239">
          <cell r="A239">
            <v>1953</v>
          </cell>
          <cell r="B239" t="str">
            <v xml:space="preserve">INTERESES REGALIAS Y DIVIDENDOS </v>
          </cell>
        </row>
        <row r="240">
          <cell r="A240">
            <v>1954</v>
          </cell>
          <cell r="B240" t="str">
            <v>DEPOSITOS OTORGADOS EN GARANTIA</v>
          </cell>
        </row>
        <row r="241">
          <cell r="A241">
            <v>1955</v>
          </cell>
          <cell r="B241" t="str">
            <v>VENTA DE ACTIVO INMOVILIZADO</v>
          </cell>
        </row>
        <row r="242">
          <cell r="A242">
            <v>1956</v>
          </cell>
          <cell r="B242" t="str">
            <v xml:space="preserve">ACTIVOS POR INSTRUMENTOS FINANCIEROS </v>
          </cell>
        </row>
        <row r="243">
          <cell r="A243">
            <v>1958</v>
          </cell>
          <cell r="B243" t="str">
            <v>OTRAS CUENTAS POR COBRAR DIVERSAS</v>
          </cell>
        </row>
        <row r="244">
          <cell r="A244">
            <v>20</v>
          </cell>
          <cell r="B244" t="str">
            <v>MERCADERÍAS</v>
          </cell>
        </row>
        <row r="245">
          <cell r="A245">
            <v>201</v>
          </cell>
          <cell r="B245" t="str">
            <v>MERCADERÍAS MANUFACTURADAS</v>
          </cell>
        </row>
        <row r="246">
          <cell r="A246">
            <v>2011</v>
          </cell>
          <cell r="B246" t="str">
            <v>MERCADERÍAS MANUFACTURADAS</v>
          </cell>
        </row>
        <row r="247">
          <cell r="A247">
            <v>20111</v>
          </cell>
          <cell r="B247" t="str">
            <v>COSTO</v>
          </cell>
        </row>
        <row r="248">
          <cell r="A248">
            <v>20112</v>
          </cell>
          <cell r="B248" t="str">
            <v>VALOR RAZONABLE</v>
          </cell>
        </row>
        <row r="249">
          <cell r="A249">
            <v>202</v>
          </cell>
          <cell r="B249" t="str">
            <v>MERCADERÍAS DE EXTRACCIÓN</v>
          </cell>
        </row>
        <row r="250">
          <cell r="A250">
            <v>203</v>
          </cell>
          <cell r="B250" t="str">
            <v>MERCADERÍAS AGROPECUARIAS Y PISCÍCOLAS</v>
          </cell>
        </row>
        <row r="251">
          <cell r="A251">
            <v>2031</v>
          </cell>
          <cell r="B251" t="str">
            <v>DE ORIGEN ANIMAL</v>
          </cell>
        </row>
        <row r="252">
          <cell r="A252">
            <v>2032</v>
          </cell>
          <cell r="B252" t="str">
            <v>DE ORIGEN VEGETAL</v>
          </cell>
        </row>
        <row r="253">
          <cell r="A253">
            <v>204</v>
          </cell>
          <cell r="B253" t="str">
            <v>MERCADERÍAS INMUEBLES</v>
          </cell>
        </row>
        <row r="254">
          <cell r="A254">
            <v>208</v>
          </cell>
          <cell r="B254" t="str">
            <v>OTRAS MERCADERÍAS</v>
          </cell>
        </row>
        <row r="255">
          <cell r="A255">
            <v>21</v>
          </cell>
          <cell r="B255" t="str">
            <v>PRODUCTOS TERMINADOS</v>
          </cell>
        </row>
        <row r="256">
          <cell r="A256">
            <v>211</v>
          </cell>
          <cell r="B256" t="str">
            <v>PRODUCTOS MANUFACTURADOS</v>
          </cell>
        </row>
        <row r="257">
          <cell r="A257">
            <v>212</v>
          </cell>
          <cell r="B257" t="str">
            <v>PRODUCTOS DE EXTRACCIÓN TERMINADOS</v>
          </cell>
        </row>
        <row r="258">
          <cell r="A258">
            <v>213</v>
          </cell>
          <cell r="B258" t="str">
            <v>PRODUCTOS AGROPECUARIOS Y PISCÍCOLAS TERMINADOS</v>
          </cell>
        </row>
        <row r="259">
          <cell r="A259">
            <v>2131</v>
          </cell>
          <cell r="B259" t="str">
            <v>DE ORIGEN ANIMAL</v>
          </cell>
        </row>
        <row r="260">
          <cell r="A260">
            <v>21311</v>
          </cell>
          <cell r="B260" t="str">
            <v>COSTO</v>
          </cell>
        </row>
        <row r="261">
          <cell r="A261">
            <v>21312</v>
          </cell>
          <cell r="B261" t="str">
            <v>VALOR RAZONABLE</v>
          </cell>
        </row>
        <row r="262">
          <cell r="A262">
            <v>2132</v>
          </cell>
          <cell r="B262" t="str">
            <v>DE ORIGEN VEGETAL</v>
          </cell>
        </row>
        <row r="263">
          <cell r="A263">
            <v>21321</v>
          </cell>
          <cell r="B263" t="str">
            <v>COSTO</v>
          </cell>
        </row>
        <row r="264">
          <cell r="A264">
            <v>21322</v>
          </cell>
          <cell r="B264" t="str">
            <v>VALOR RAZONABLE</v>
          </cell>
        </row>
        <row r="265">
          <cell r="A265">
            <v>214</v>
          </cell>
          <cell r="B265" t="str">
            <v>PRODUCTOS INMUEBLES</v>
          </cell>
        </row>
        <row r="266">
          <cell r="A266">
            <v>215</v>
          </cell>
          <cell r="B266" t="str">
            <v>EXISTENCIAS DE SERVICIOS TERMINADOS</v>
          </cell>
        </row>
        <row r="267">
          <cell r="A267">
            <v>217</v>
          </cell>
          <cell r="B267" t="str">
            <v>OTROS PRODUCTOS TERMINADOS</v>
          </cell>
        </row>
        <row r="268">
          <cell r="A268">
            <v>218</v>
          </cell>
          <cell r="B268" t="str">
            <v>COSTOS DE FINANCIACIÓN – PRODUCTOS TERMINADOS</v>
          </cell>
        </row>
        <row r="269">
          <cell r="A269">
            <v>22</v>
          </cell>
          <cell r="B269" t="str">
            <v>SUBPRODUCTOS, DESECHOS Y DESPERDICIOS</v>
          </cell>
        </row>
        <row r="270">
          <cell r="A270">
            <v>221</v>
          </cell>
          <cell r="B270" t="str">
            <v>SUBPRODUCTOS</v>
          </cell>
        </row>
        <row r="271">
          <cell r="A271">
            <v>222</v>
          </cell>
          <cell r="B271" t="str">
            <v>DESECHOS Y DESPERDICIOS</v>
          </cell>
        </row>
        <row r="272">
          <cell r="A272">
            <v>23</v>
          </cell>
          <cell r="B272" t="str">
            <v>PRODUCTOS EN PROCESO</v>
          </cell>
        </row>
        <row r="273">
          <cell r="A273">
            <v>231</v>
          </cell>
          <cell r="B273" t="str">
            <v>PRODUCTOS EN PROCESO DE MANUFACTURA</v>
          </cell>
        </row>
        <row r="274">
          <cell r="A274">
            <v>232</v>
          </cell>
          <cell r="B274" t="str">
            <v>PRODUCTOS EXTRAÍDOS EN PROCESO DE TRANSFORMACIÓN</v>
          </cell>
        </row>
        <row r="275">
          <cell r="A275">
            <v>233</v>
          </cell>
          <cell r="B275" t="str">
            <v>PRODUCTOS AGROPECUARIOS Y PISCÍCOLAS EN PROCESO</v>
          </cell>
        </row>
        <row r="276">
          <cell r="A276">
            <v>2331</v>
          </cell>
          <cell r="B276" t="str">
            <v>DE ORIGEN ANIMAL</v>
          </cell>
        </row>
        <row r="277">
          <cell r="A277">
            <v>23311</v>
          </cell>
          <cell r="B277" t="str">
            <v>COSTO</v>
          </cell>
        </row>
        <row r="278">
          <cell r="A278">
            <v>23312</v>
          </cell>
          <cell r="B278" t="str">
            <v>VALOR RAZONABLE</v>
          </cell>
        </row>
        <row r="279">
          <cell r="A279">
            <v>2332</v>
          </cell>
          <cell r="B279" t="str">
            <v>DE ORIGEN VEGETAL</v>
          </cell>
        </row>
        <row r="280">
          <cell r="A280">
            <v>23321</v>
          </cell>
          <cell r="B280" t="str">
            <v>COSTO</v>
          </cell>
        </row>
        <row r="281">
          <cell r="A281">
            <v>23322</v>
          </cell>
          <cell r="B281" t="str">
            <v>VALOR RAZONABLE</v>
          </cell>
        </row>
        <row r="282">
          <cell r="A282">
            <v>234</v>
          </cell>
          <cell r="B282" t="str">
            <v>PRODUCTOS INMUEBLES EN PROCESO</v>
          </cell>
        </row>
        <row r="283">
          <cell r="A283">
            <v>235</v>
          </cell>
          <cell r="B283" t="str">
            <v>EXISTENCIAS DE SERVICIOS EN PROCESO</v>
          </cell>
        </row>
        <row r="284">
          <cell r="A284">
            <v>237</v>
          </cell>
          <cell r="B284" t="str">
            <v>OTROS PRODUCTOS EN PROCESO</v>
          </cell>
        </row>
        <row r="285">
          <cell r="A285">
            <v>238</v>
          </cell>
          <cell r="B285" t="str">
            <v>COSTOS DE FINANCIACIÓN – PRODUCTOS EN PROCESO</v>
          </cell>
        </row>
        <row r="286">
          <cell r="A286">
            <v>24</v>
          </cell>
          <cell r="B286" t="str">
            <v>MATERIAS PRIMAS</v>
          </cell>
        </row>
        <row r="287">
          <cell r="A287">
            <v>241</v>
          </cell>
          <cell r="B287" t="str">
            <v>MATERIAS PRIMAS PARA PRODUCTOS MANUFACTURADOS</v>
          </cell>
        </row>
        <row r="288">
          <cell r="A288">
            <v>242</v>
          </cell>
          <cell r="B288" t="str">
            <v>MATERIAS PRIMAS PARA PRODUCTOS DE EXTRACCIÓN</v>
          </cell>
        </row>
        <row r="289">
          <cell r="A289">
            <v>243</v>
          </cell>
          <cell r="B289" t="str">
            <v>MATERIAS PRIMAS PARA PRODUCTOS AGROPECUARIOS Y PISCÍCOLAS</v>
          </cell>
        </row>
        <row r="290">
          <cell r="A290">
            <v>244</v>
          </cell>
          <cell r="B290" t="str">
            <v>MATERIAS PRIMAS PARA PRODUCTOS INMUEBLES</v>
          </cell>
        </row>
        <row r="291">
          <cell r="A291">
            <v>25</v>
          </cell>
          <cell r="B291" t="str">
            <v>MATERIALES AUXILIARES, SUMINISTROS Y REPUESTOS</v>
          </cell>
        </row>
        <row r="292">
          <cell r="A292">
            <v>251</v>
          </cell>
          <cell r="B292" t="str">
            <v>MATERIALES AUXILIARES</v>
          </cell>
        </row>
        <row r="293">
          <cell r="A293">
            <v>252</v>
          </cell>
          <cell r="B293" t="str">
            <v>SUMINISTROS</v>
          </cell>
        </row>
        <row r="294">
          <cell r="A294">
            <v>2521</v>
          </cell>
          <cell r="B294" t="str">
            <v>COMBUSTIBLES</v>
          </cell>
        </row>
        <row r="295">
          <cell r="A295">
            <v>2522</v>
          </cell>
          <cell r="B295" t="str">
            <v>LUBRICANTES</v>
          </cell>
        </row>
        <row r="296">
          <cell r="A296">
            <v>2523</v>
          </cell>
          <cell r="B296" t="str">
            <v>ENERGÍA</v>
          </cell>
        </row>
        <row r="297">
          <cell r="A297">
            <v>2524</v>
          </cell>
          <cell r="B297" t="str">
            <v>OTROS SUMINISTROS</v>
          </cell>
        </row>
        <row r="298">
          <cell r="A298">
            <v>253</v>
          </cell>
          <cell r="B298" t="str">
            <v>REPUESTOS</v>
          </cell>
        </row>
        <row r="299">
          <cell r="A299">
            <v>26</v>
          </cell>
          <cell r="B299" t="str">
            <v>ENVASES Y EMBALAJES</v>
          </cell>
        </row>
        <row r="300">
          <cell r="A300">
            <v>261</v>
          </cell>
          <cell r="B300" t="str">
            <v>ENVASES</v>
          </cell>
        </row>
        <row r="301">
          <cell r="A301">
            <v>262</v>
          </cell>
          <cell r="B301" t="str">
            <v>EMBALAJES</v>
          </cell>
        </row>
        <row r="302">
          <cell r="A302">
            <v>27</v>
          </cell>
          <cell r="B302" t="str">
            <v>ACTIVOS NO CORRIENTES MANTENIDOS PARA LA VENTA</v>
          </cell>
        </row>
        <row r="303">
          <cell r="A303">
            <v>271</v>
          </cell>
          <cell r="B303" t="str">
            <v>INVERSIONES INMOBILIARIAS</v>
          </cell>
        </row>
        <row r="304">
          <cell r="A304">
            <v>2711</v>
          </cell>
          <cell r="B304" t="str">
            <v>TERRENOS</v>
          </cell>
        </row>
        <row r="305">
          <cell r="A305">
            <v>27111</v>
          </cell>
          <cell r="B305" t="str">
            <v>VOLOR RAZONABLE</v>
          </cell>
        </row>
        <row r="306">
          <cell r="A306">
            <v>27112</v>
          </cell>
          <cell r="B306" t="str">
            <v>COSTO</v>
          </cell>
        </row>
        <row r="307">
          <cell r="A307">
            <v>27113</v>
          </cell>
          <cell r="B307" t="str">
            <v>REVALUACIÓN</v>
          </cell>
        </row>
        <row r="308">
          <cell r="A308">
            <v>2712</v>
          </cell>
          <cell r="B308" t="str">
            <v>EDIFICACIONES</v>
          </cell>
        </row>
        <row r="309">
          <cell r="A309">
            <v>27121</v>
          </cell>
          <cell r="B309" t="str">
            <v>VALOR RAZONABLE</v>
          </cell>
        </row>
        <row r="310">
          <cell r="A310">
            <v>27122</v>
          </cell>
          <cell r="B310" t="str">
            <v>COSTO</v>
          </cell>
        </row>
        <row r="311">
          <cell r="A311">
            <v>27123</v>
          </cell>
          <cell r="B311" t="str">
            <v>REVALUACIÓN</v>
          </cell>
        </row>
        <row r="312">
          <cell r="A312">
            <v>27124</v>
          </cell>
          <cell r="B312" t="str">
            <v>COSTO DE FINANCIACION</v>
          </cell>
        </row>
        <row r="313">
          <cell r="A313">
            <v>272</v>
          </cell>
          <cell r="B313" t="str">
            <v>INMUEBLES, MAQUINARIA Y EQUIPO</v>
          </cell>
        </row>
        <row r="314">
          <cell r="A314">
            <v>2721</v>
          </cell>
          <cell r="B314" t="str">
            <v>TERRENOS</v>
          </cell>
        </row>
        <row r="315">
          <cell r="A315">
            <v>27211</v>
          </cell>
          <cell r="B315" t="str">
            <v>VALOR RAZONABLE</v>
          </cell>
        </row>
        <row r="316">
          <cell r="A316">
            <v>27212</v>
          </cell>
          <cell r="B316" t="str">
            <v>COSTO</v>
          </cell>
        </row>
        <row r="317">
          <cell r="A317">
            <v>27213</v>
          </cell>
          <cell r="B317" t="str">
            <v>REVALUACIÓN</v>
          </cell>
        </row>
        <row r="318">
          <cell r="A318">
            <v>2722</v>
          </cell>
          <cell r="B318" t="str">
            <v>EDIFICACIONES</v>
          </cell>
        </row>
        <row r="319">
          <cell r="A319">
            <v>27221</v>
          </cell>
          <cell r="B319" t="str">
            <v>COSTO DE ADQUISICION O CONSTRUCCION</v>
          </cell>
        </row>
        <row r="320">
          <cell r="A320">
            <v>27222</v>
          </cell>
          <cell r="B320" t="str">
            <v>REVALUACIÓN</v>
          </cell>
        </row>
        <row r="321">
          <cell r="A321">
            <v>27223</v>
          </cell>
          <cell r="B321" t="str">
            <v>COSTO DE FINANCIACION</v>
          </cell>
        </row>
        <row r="322">
          <cell r="A322">
            <v>2723</v>
          </cell>
          <cell r="B322" t="str">
            <v>MAQUINARIAS Y EQUIPOS DE EXPLOTACIÓN</v>
          </cell>
        </row>
        <row r="323">
          <cell r="A323">
            <v>27231</v>
          </cell>
          <cell r="B323" t="str">
            <v>COSTO DE ADQUISICION O CONSTRUCCION</v>
          </cell>
        </row>
        <row r="324">
          <cell r="A324">
            <v>27232</v>
          </cell>
          <cell r="B324" t="str">
            <v>REVALUACIÓN</v>
          </cell>
        </row>
        <row r="325">
          <cell r="A325">
            <v>27233</v>
          </cell>
          <cell r="B325" t="str">
            <v>COSTO DE FINANCIACION</v>
          </cell>
        </row>
        <row r="326">
          <cell r="A326">
            <v>2724</v>
          </cell>
          <cell r="B326" t="str">
            <v>EQUIPO DE TRANSPORTE</v>
          </cell>
        </row>
        <row r="327">
          <cell r="A327">
            <v>27241</v>
          </cell>
          <cell r="B327" t="str">
            <v>COSTO</v>
          </cell>
        </row>
        <row r="328">
          <cell r="A328">
            <v>27242</v>
          </cell>
          <cell r="B328" t="str">
            <v>REVALUACIÓN</v>
          </cell>
        </row>
        <row r="329">
          <cell r="A329">
            <v>2725</v>
          </cell>
          <cell r="B329" t="str">
            <v>MUEBLES Y ENSERES</v>
          </cell>
        </row>
        <row r="330">
          <cell r="A330">
            <v>27251</v>
          </cell>
          <cell r="B330" t="str">
            <v>COSTO</v>
          </cell>
        </row>
        <row r="331">
          <cell r="A331">
            <v>27252</v>
          </cell>
          <cell r="B331" t="str">
            <v>REVALUACIÓN</v>
          </cell>
        </row>
        <row r="332">
          <cell r="A332">
            <v>2726</v>
          </cell>
          <cell r="B332" t="str">
            <v>EQUIPOS DIVERSOS</v>
          </cell>
        </row>
        <row r="333">
          <cell r="A333">
            <v>27261</v>
          </cell>
          <cell r="B333" t="str">
            <v>COSTO</v>
          </cell>
        </row>
        <row r="334">
          <cell r="A334">
            <v>27262</v>
          </cell>
          <cell r="B334" t="str">
            <v>REVALUACIÓN</v>
          </cell>
        </row>
        <row r="335">
          <cell r="A335">
            <v>2727</v>
          </cell>
          <cell r="B335" t="str">
            <v>HERRAMIENTAS Y UNIDADES DE REEMPLAZO</v>
          </cell>
        </row>
        <row r="336">
          <cell r="A336">
            <v>27271</v>
          </cell>
          <cell r="B336" t="str">
            <v>COSTO</v>
          </cell>
        </row>
        <row r="337">
          <cell r="A337">
            <v>27272</v>
          </cell>
          <cell r="B337" t="str">
            <v>REVALUACIÓN</v>
          </cell>
        </row>
        <row r="338">
          <cell r="A338">
            <v>273</v>
          </cell>
          <cell r="B338" t="str">
            <v>INTANGIBLES</v>
          </cell>
        </row>
        <row r="339">
          <cell r="A339">
            <v>2731</v>
          </cell>
          <cell r="B339" t="str">
            <v>CONCESIONES, LICENCIAS Y DERECHOS</v>
          </cell>
        </row>
        <row r="340">
          <cell r="A340">
            <v>27311</v>
          </cell>
          <cell r="B340" t="str">
            <v>COSTO</v>
          </cell>
        </row>
        <row r="341">
          <cell r="A341">
            <v>27312</v>
          </cell>
          <cell r="B341" t="str">
            <v>REVALUACIÓN</v>
          </cell>
        </row>
        <row r="342">
          <cell r="A342">
            <v>2732</v>
          </cell>
          <cell r="B342" t="str">
            <v>PATENTES Y PROPIEDAD INDUSTRIAL</v>
          </cell>
        </row>
        <row r="343">
          <cell r="A343">
            <v>27321</v>
          </cell>
          <cell r="B343" t="str">
            <v>COSTO</v>
          </cell>
        </row>
        <row r="344">
          <cell r="A344">
            <v>27322</v>
          </cell>
          <cell r="B344" t="str">
            <v>REVALUACIÓN</v>
          </cell>
        </row>
        <row r="345">
          <cell r="A345">
            <v>2733</v>
          </cell>
          <cell r="B345" t="str">
            <v>PROGRAMAS DE COMPUTADORA (SOFTWARE)</v>
          </cell>
        </row>
        <row r="346">
          <cell r="A346">
            <v>27331</v>
          </cell>
          <cell r="B346" t="str">
            <v>COSTO</v>
          </cell>
        </row>
        <row r="347">
          <cell r="A347">
            <v>27332</v>
          </cell>
          <cell r="B347" t="str">
            <v>REVALUACIÓN</v>
          </cell>
        </row>
        <row r="348">
          <cell r="A348">
            <v>2734</v>
          </cell>
          <cell r="B348" t="str">
            <v>COSTO DE EXPLORACION Y DESARROLLO</v>
          </cell>
        </row>
        <row r="349">
          <cell r="A349">
            <v>27341</v>
          </cell>
          <cell r="B349" t="str">
            <v>COSTO</v>
          </cell>
        </row>
        <row r="350">
          <cell r="A350">
            <v>27342</v>
          </cell>
          <cell r="B350" t="str">
            <v>REVALUACIÓN</v>
          </cell>
        </row>
        <row r="351">
          <cell r="A351">
            <v>2735</v>
          </cell>
          <cell r="B351" t="str">
            <v>FÓRMULAS, DISEÑOS Y PROTOTIPOS</v>
          </cell>
        </row>
        <row r="352">
          <cell r="A352">
            <v>27351</v>
          </cell>
          <cell r="B352" t="str">
            <v>COSTO</v>
          </cell>
        </row>
        <row r="353">
          <cell r="A353">
            <v>27352</v>
          </cell>
          <cell r="B353" t="str">
            <v>REVALUACIÓN</v>
          </cell>
        </row>
        <row r="354">
          <cell r="A354">
            <v>2736</v>
          </cell>
          <cell r="B354" t="str">
            <v>RESERVAS DE RECURSOS EXTRAÍBLES</v>
          </cell>
        </row>
        <row r="355">
          <cell r="A355">
            <v>27361</v>
          </cell>
          <cell r="B355" t="str">
            <v>COSTO</v>
          </cell>
        </row>
        <row r="356">
          <cell r="A356">
            <v>37362</v>
          </cell>
          <cell r="B356" t="str">
            <v>REVALUACIÓN</v>
          </cell>
        </row>
        <row r="357">
          <cell r="A357">
            <v>2739</v>
          </cell>
          <cell r="B357" t="str">
            <v>OTROS ACTIVOS INTANGIBLES</v>
          </cell>
        </row>
        <row r="358">
          <cell r="A358">
            <v>27391</v>
          </cell>
          <cell r="B358" t="str">
            <v>COSTO</v>
          </cell>
        </row>
        <row r="359">
          <cell r="A359">
            <v>37392</v>
          </cell>
          <cell r="B359" t="str">
            <v>REVALUACIÓN</v>
          </cell>
        </row>
        <row r="360">
          <cell r="A360">
            <v>274</v>
          </cell>
          <cell r="B360" t="str">
            <v>ACTIVOS BIOLÓGICOS</v>
          </cell>
        </row>
        <row r="361">
          <cell r="A361">
            <v>2741</v>
          </cell>
          <cell r="B361" t="str">
            <v>ACTIVOS BIOLÓGICOS EN PRODUCCIÓN</v>
          </cell>
        </row>
        <row r="362">
          <cell r="A362">
            <v>27411</v>
          </cell>
          <cell r="B362" t="str">
            <v>VALOR RAZONABLE</v>
          </cell>
        </row>
        <row r="363">
          <cell r="A363">
            <v>27412</v>
          </cell>
          <cell r="B363" t="str">
            <v>COSTO</v>
          </cell>
        </row>
        <row r="364">
          <cell r="A364">
            <v>27413</v>
          </cell>
          <cell r="B364" t="str">
            <v>COSTO DE FINANCIACION</v>
          </cell>
        </row>
        <row r="365">
          <cell r="A365">
            <v>2742</v>
          </cell>
          <cell r="B365" t="str">
            <v>ACTIVOS BIOLÓGICOS EN DESARROLLO</v>
          </cell>
        </row>
        <row r="366">
          <cell r="A366">
            <v>27421</v>
          </cell>
          <cell r="B366" t="str">
            <v>VALOR RAZONABLE</v>
          </cell>
        </row>
        <row r="367">
          <cell r="A367">
            <v>27422</v>
          </cell>
          <cell r="B367" t="str">
            <v>COSTO</v>
          </cell>
        </row>
        <row r="368">
          <cell r="A368">
            <v>27423</v>
          </cell>
          <cell r="B368" t="str">
            <v>COSTO DE FINANCIACION</v>
          </cell>
        </row>
        <row r="369">
          <cell r="A369">
            <v>275</v>
          </cell>
          <cell r="B369" t="str">
            <v xml:space="preserve">DEPRECIAION ACUMULADA - INVERSION INMOBILIARIA </v>
          </cell>
        </row>
        <row r="370">
          <cell r="A370">
            <v>2752</v>
          </cell>
          <cell r="B370" t="str">
            <v xml:space="preserve">EDIFICACIONES </v>
          </cell>
        </row>
        <row r="371">
          <cell r="A371">
            <v>27521</v>
          </cell>
          <cell r="B371" t="str">
            <v>VALOR RAZONABLE</v>
          </cell>
        </row>
        <row r="372">
          <cell r="A372">
            <v>27522</v>
          </cell>
          <cell r="B372" t="str">
            <v>COSTO</v>
          </cell>
        </row>
        <row r="373">
          <cell r="A373">
            <v>27523</v>
          </cell>
          <cell r="B373" t="str">
            <v>REVALUACIÓN</v>
          </cell>
        </row>
        <row r="374">
          <cell r="A374">
            <v>276</v>
          </cell>
          <cell r="B374" t="str">
            <v xml:space="preserve">DEPRECIAION ACUMULADA - INMUEBLE  MAQUINARIA Y EQUIPO </v>
          </cell>
        </row>
        <row r="375">
          <cell r="A375">
            <v>2762</v>
          </cell>
          <cell r="B375" t="str">
            <v xml:space="preserve">EDIFICACIONES </v>
          </cell>
        </row>
        <row r="376">
          <cell r="A376">
            <v>27621</v>
          </cell>
          <cell r="B376" t="str">
            <v>COSTO DE ADQUISICION O CONSTRUCCION</v>
          </cell>
        </row>
        <row r="377">
          <cell r="A377">
            <v>27622</v>
          </cell>
          <cell r="B377" t="str">
            <v>REVALUACIÓN</v>
          </cell>
        </row>
        <row r="378">
          <cell r="A378">
            <v>27623</v>
          </cell>
          <cell r="B378" t="str">
            <v>COSTO DE FINANCIACION</v>
          </cell>
        </row>
        <row r="379">
          <cell r="A379">
            <v>2763</v>
          </cell>
          <cell r="B379" t="str">
            <v>MAQUINARIAS Y EQUIPOS DE EXPLOTACIÓN</v>
          </cell>
        </row>
        <row r="380">
          <cell r="A380">
            <v>27631</v>
          </cell>
          <cell r="B380" t="str">
            <v>COSTO DE ADQUISICION O CONSTRUCCION</v>
          </cell>
        </row>
        <row r="381">
          <cell r="A381">
            <v>27632</v>
          </cell>
          <cell r="B381" t="str">
            <v>REVALUACIÓN</v>
          </cell>
        </row>
        <row r="382">
          <cell r="A382">
            <v>27633</v>
          </cell>
          <cell r="B382" t="str">
            <v>COSTO DE FINANCIACION</v>
          </cell>
        </row>
        <row r="383">
          <cell r="A383">
            <v>2764</v>
          </cell>
          <cell r="B383" t="str">
            <v xml:space="preserve">EQUIPOS E TRANSPORTE </v>
          </cell>
        </row>
        <row r="384">
          <cell r="A384">
            <v>27641</v>
          </cell>
          <cell r="B384" t="str">
            <v xml:space="preserve">COSTO </v>
          </cell>
        </row>
        <row r="385">
          <cell r="A385">
            <v>27642</v>
          </cell>
          <cell r="B385" t="str">
            <v>REVALUACIÓN</v>
          </cell>
        </row>
        <row r="386">
          <cell r="A386">
            <v>2765</v>
          </cell>
          <cell r="B386" t="str">
            <v>MUEBLES Y ENSERES</v>
          </cell>
        </row>
        <row r="387">
          <cell r="A387">
            <v>27651</v>
          </cell>
          <cell r="B387" t="str">
            <v xml:space="preserve">COSTO </v>
          </cell>
        </row>
        <row r="388">
          <cell r="A388">
            <v>27652</v>
          </cell>
          <cell r="B388" t="str">
            <v>REVALUACIÓN</v>
          </cell>
        </row>
        <row r="389">
          <cell r="A389">
            <v>2766</v>
          </cell>
          <cell r="B389" t="str">
            <v xml:space="preserve">EQUIPOS DIVERSOS </v>
          </cell>
        </row>
        <row r="390">
          <cell r="A390">
            <v>27661</v>
          </cell>
          <cell r="B390" t="str">
            <v xml:space="preserve">COSTO </v>
          </cell>
        </row>
        <row r="391">
          <cell r="A391">
            <v>27662</v>
          </cell>
          <cell r="B391" t="str">
            <v>REVALUACIÓN</v>
          </cell>
        </row>
        <row r="392">
          <cell r="A392">
            <v>2767</v>
          </cell>
          <cell r="B392" t="str">
            <v>HERRAMIENTAS Y UNIDADES DE REEMPLAZO</v>
          </cell>
        </row>
        <row r="393">
          <cell r="A393">
            <v>27671</v>
          </cell>
          <cell r="B393" t="str">
            <v xml:space="preserve">COSTO </v>
          </cell>
        </row>
        <row r="394">
          <cell r="A394">
            <v>27672</v>
          </cell>
          <cell r="B394" t="str">
            <v>REVALUACIÓN</v>
          </cell>
        </row>
        <row r="395">
          <cell r="A395">
            <v>277</v>
          </cell>
          <cell r="B395" t="str">
            <v xml:space="preserve">AMORTIZACION ACUMULADA - INTANGIBLES </v>
          </cell>
        </row>
        <row r="396">
          <cell r="A396">
            <v>2771</v>
          </cell>
          <cell r="B396" t="str">
            <v>CONCESIONES, LICENCIAS Y DERECHOS</v>
          </cell>
        </row>
        <row r="397">
          <cell r="A397">
            <v>27711</v>
          </cell>
          <cell r="B397" t="str">
            <v xml:space="preserve">COSTO </v>
          </cell>
        </row>
        <row r="398">
          <cell r="A398">
            <v>27712</v>
          </cell>
          <cell r="B398" t="str">
            <v>REVALUACIÓN</v>
          </cell>
        </row>
        <row r="399">
          <cell r="A399">
            <v>2772</v>
          </cell>
          <cell r="B399" t="str">
            <v>PATENTES Y PROPIEDAD INDUSTRIAL</v>
          </cell>
        </row>
        <row r="400">
          <cell r="A400">
            <v>27711</v>
          </cell>
          <cell r="B400" t="str">
            <v xml:space="preserve">COSTO </v>
          </cell>
        </row>
        <row r="401">
          <cell r="A401">
            <v>27712</v>
          </cell>
          <cell r="B401" t="str">
            <v>REVALUACIÓN</v>
          </cell>
        </row>
        <row r="402">
          <cell r="A402">
            <v>2773</v>
          </cell>
          <cell r="B402" t="str">
            <v>PROGRAMAS DE COMPUTADORA (SOFTWARE)</v>
          </cell>
        </row>
        <row r="403">
          <cell r="A403">
            <v>27721</v>
          </cell>
          <cell r="B403" t="str">
            <v xml:space="preserve">COSTO </v>
          </cell>
        </row>
        <row r="404">
          <cell r="A404">
            <v>27722</v>
          </cell>
          <cell r="B404" t="str">
            <v>REVALUACIÓN</v>
          </cell>
        </row>
        <row r="405">
          <cell r="A405">
            <v>2774</v>
          </cell>
          <cell r="B405" t="str">
            <v>COSTO DE EXPLORACION Y DESARROLLO</v>
          </cell>
        </row>
        <row r="406">
          <cell r="A406">
            <v>27741</v>
          </cell>
          <cell r="B406" t="str">
            <v xml:space="preserve">COSTO </v>
          </cell>
        </row>
        <row r="407">
          <cell r="A407">
            <v>27742</v>
          </cell>
          <cell r="B407" t="str">
            <v>REVALUACIÓN</v>
          </cell>
        </row>
        <row r="408">
          <cell r="A408">
            <v>2775</v>
          </cell>
          <cell r="B408" t="str">
            <v>FORMULAS DISEÑOS Y PROTOTIPOS</v>
          </cell>
        </row>
        <row r="409">
          <cell r="A409">
            <v>27751</v>
          </cell>
          <cell r="B409" t="str">
            <v xml:space="preserve">COSTO </v>
          </cell>
        </row>
        <row r="410">
          <cell r="A410">
            <v>27752</v>
          </cell>
          <cell r="B410" t="str">
            <v>REVALUACIÓN</v>
          </cell>
        </row>
        <row r="411">
          <cell r="A411">
            <v>2776</v>
          </cell>
          <cell r="B411" t="str">
            <v xml:space="preserve">RESERVAS DE RECURSOS EXTRAIBLES </v>
          </cell>
        </row>
        <row r="412">
          <cell r="A412">
            <v>27761</v>
          </cell>
          <cell r="B412" t="str">
            <v xml:space="preserve">COSTO </v>
          </cell>
        </row>
        <row r="413">
          <cell r="A413">
            <v>27662</v>
          </cell>
          <cell r="B413" t="str">
            <v>REVALUACIÓN</v>
          </cell>
        </row>
        <row r="414">
          <cell r="A414">
            <v>2779</v>
          </cell>
          <cell r="B414" t="str">
            <v xml:space="preserve">OTROS ACTIVOS </v>
          </cell>
        </row>
        <row r="415">
          <cell r="A415">
            <v>27791</v>
          </cell>
          <cell r="B415" t="str">
            <v xml:space="preserve">COSTO </v>
          </cell>
        </row>
        <row r="416">
          <cell r="A416">
            <v>27792</v>
          </cell>
          <cell r="B416" t="str">
            <v>REVALUACIÓN</v>
          </cell>
        </row>
        <row r="417">
          <cell r="A417">
            <v>278</v>
          </cell>
          <cell r="B417" t="str">
            <v xml:space="preserve">DEPRECIACION ACUMULADA - ACTIVOS BIOLOGICOS </v>
          </cell>
        </row>
        <row r="418">
          <cell r="A418">
            <v>2781</v>
          </cell>
          <cell r="B418" t="str">
            <v xml:space="preserve">ACTIVOS BIOLOGICOS EN PRODUCCION </v>
          </cell>
        </row>
        <row r="419">
          <cell r="A419">
            <v>27812</v>
          </cell>
          <cell r="B419" t="str">
            <v xml:space="preserve">COSTO </v>
          </cell>
        </row>
        <row r="420">
          <cell r="A420">
            <v>2782</v>
          </cell>
          <cell r="B420" t="str">
            <v>ACTIVOS BIOLOGICOS EN DESARROLLO</v>
          </cell>
        </row>
        <row r="421">
          <cell r="A421">
            <v>27822</v>
          </cell>
          <cell r="B421" t="str">
            <v xml:space="preserve">COSTO </v>
          </cell>
        </row>
        <row r="422">
          <cell r="A422">
            <v>279</v>
          </cell>
          <cell r="B422" t="str">
            <v>DESVALORIZACION ACUMULADA</v>
          </cell>
        </row>
        <row r="423">
          <cell r="A423">
            <v>2791</v>
          </cell>
          <cell r="B423" t="str">
            <v>INVERSION INMOBILIARIA</v>
          </cell>
        </row>
        <row r="424">
          <cell r="A424">
            <v>27911</v>
          </cell>
          <cell r="B424" t="str">
            <v>TERRENOS</v>
          </cell>
        </row>
        <row r="425">
          <cell r="A425">
            <v>27912</v>
          </cell>
          <cell r="B425" t="str">
            <v xml:space="preserve">EDIFICACIONES </v>
          </cell>
        </row>
        <row r="426">
          <cell r="A426">
            <v>2793</v>
          </cell>
          <cell r="B426" t="str">
            <v>INMUEBLES, MAQUINARIA Y EQUIPO</v>
          </cell>
        </row>
        <row r="427">
          <cell r="A427">
            <v>27931</v>
          </cell>
          <cell r="B427" t="str">
            <v>TERRENOS</v>
          </cell>
        </row>
        <row r="428">
          <cell r="A428">
            <v>27932</v>
          </cell>
          <cell r="B428" t="str">
            <v>EDIFICACIONES</v>
          </cell>
        </row>
        <row r="429">
          <cell r="A429">
            <v>27933</v>
          </cell>
          <cell r="B429" t="str">
            <v>MAQUINARIAS Y EQUIPOS DE EXPLOTACIÓN</v>
          </cell>
        </row>
        <row r="430">
          <cell r="A430">
            <v>27934</v>
          </cell>
          <cell r="B430" t="str">
            <v>EQUIPOS DE TRANSPORTE</v>
          </cell>
        </row>
        <row r="431">
          <cell r="A431">
            <v>27935</v>
          </cell>
          <cell r="B431" t="str">
            <v>MUEBLES Y ENSERES</v>
          </cell>
        </row>
        <row r="432">
          <cell r="A432">
            <v>27936</v>
          </cell>
          <cell r="B432" t="str">
            <v xml:space="preserve">EQUIPOS DIVERSOS </v>
          </cell>
        </row>
        <row r="433">
          <cell r="A433">
            <v>27937</v>
          </cell>
          <cell r="B433" t="str">
            <v>HERRAMIENTAS Y UNIDADES DE REEMPLAZO</v>
          </cell>
        </row>
        <row r="434">
          <cell r="A434">
            <v>2794</v>
          </cell>
          <cell r="B434" t="str">
            <v xml:space="preserve">INTANGIBLES </v>
          </cell>
        </row>
        <row r="435">
          <cell r="A435">
            <v>27941</v>
          </cell>
          <cell r="B435" t="str">
            <v>CONCESIONES, LICENCIAS Y DERECHOS</v>
          </cell>
        </row>
        <row r="436">
          <cell r="A436">
            <v>27942</v>
          </cell>
          <cell r="B436" t="str">
            <v>PATENTES Y PROPIEDAD INDUSTRIAL</v>
          </cell>
        </row>
        <row r="437">
          <cell r="A437">
            <v>27943</v>
          </cell>
          <cell r="B437" t="str">
            <v>PROGRAMAS DE COMPUTADORA (SOFTWARE)</v>
          </cell>
        </row>
        <row r="438">
          <cell r="A438">
            <v>27944</v>
          </cell>
          <cell r="B438" t="str">
            <v>COSTO DE EXPLORACION Y DESARROLLO</v>
          </cell>
        </row>
        <row r="439">
          <cell r="A439">
            <v>27945</v>
          </cell>
          <cell r="B439" t="str">
            <v>FORMULAS DISEÑOS Y PROTOTIPOS</v>
          </cell>
        </row>
        <row r="440">
          <cell r="A440">
            <v>27946</v>
          </cell>
          <cell r="B440" t="str">
            <v xml:space="preserve">RESERVAS DE RECURSOS EXTRAIBLES </v>
          </cell>
        </row>
        <row r="441">
          <cell r="A441">
            <v>2795</v>
          </cell>
          <cell r="B441" t="str">
            <v xml:space="preserve">ACTIVOS BIOLOGICOS </v>
          </cell>
        </row>
        <row r="442">
          <cell r="A442">
            <v>27951</v>
          </cell>
          <cell r="B442" t="str">
            <v xml:space="preserve">ACTIVOS BIOLOGICOS EN PRODUCCION </v>
          </cell>
        </row>
        <row r="443">
          <cell r="A443">
            <v>27952</v>
          </cell>
          <cell r="B443" t="str">
            <v>ACTIVOS BIOLOGICOS ES DESARROLLO</v>
          </cell>
        </row>
        <row r="444">
          <cell r="A444">
            <v>28</v>
          </cell>
          <cell r="B444" t="str">
            <v>EXISTENCIAS POR RECIBIR</v>
          </cell>
        </row>
        <row r="445">
          <cell r="A445">
            <v>281</v>
          </cell>
          <cell r="B445" t="str">
            <v>MERCADERÍAS</v>
          </cell>
        </row>
        <row r="446">
          <cell r="A446">
            <v>284</v>
          </cell>
          <cell r="B446" t="str">
            <v>MATERIAS PRIMAS</v>
          </cell>
        </row>
        <row r="447">
          <cell r="A447">
            <v>285</v>
          </cell>
          <cell r="B447" t="str">
            <v>MATERIALES AUXILIARES, SUMINISTROS Y REPUESTOS</v>
          </cell>
        </row>
        <row r="448">
          <cell r="A448">
            <v>286</v>
          </cell>
          <cell r="B448" t="str">
            <v>ENVASES Y EMBALAJES</v>
          </cell>
        </row>
        <row r="449">
          <cell r="A449">
            <v>29</v>
          </cell>
          <cell r="B449" t="str">
            <v>DESVALORIZACIÓN DE EXISTENCIAS</v>
          </cell>
        </row>
        <row r="450">
          <cell r="A450">
            <v>291</v>
          </cell>
          <cell r="B450" t="str">
            <v>MERCADERÍAS</v>
          </cell>
        </row>
        <row r="451">
          <cell r="A451">
            <v>2911</v>
          </cell>
          <cell r="B451" t="str">
            <v>MERCADERÍAS MANUFACTURADAS</v>
          </cell>
        </row>
        <row r="452">
          <cell r="A452">
            <v>2912</v>
          </cell>
          <cell r="B452" t="str">
            <v>MERCADERÍAS DE EXTRACCIÓN</v>
          </cell>
        </row>
        <row r="453">
          <cell r="A453">
            <v>2913</v>
          </cell>
          <cell r="B453" t="str">
            <v>MERCADERÍAS AGROPECUARIAS Y PISCÍCOLAS</v>
          </cell>
        </row>
        <row r="454">
          <cell r="A454">
            <v>2914</v>
          </cell>
          <cell r="B454" t="str">
            <v>MERCADERÍAS INMUEBLES</v>
          </cell>
        </row>
        <row r="455">
          <cell r="A455">
            <v>2918</v>
          </cell>
          <cell r="B455" t="str">
            <v>OTRAS MERCADERÍAS</v>
          </cell>
        </row>
        <row r="456">
          <cell r="A456">
            <v>292</v>
          </cell>
          <cell r="B456" t="str">
            <v>PRODUCTOS TERMINADOS</v>
          </cell>
        </row>
        <row r="457">
          <cell r="A457">
            <v>2921</v>
          </cell>
          <cell r="B457" t="str">
            <v>PRODUCTOS MANUFACTURADOS</v>
          </cell>
        </row>
        <row r="458">
          <cell r="A458">
            <v>2922</v>
          </cell>
          <cell r="B458" t="str">
            <v>PRODUCTOS DE EXTRACCIÓN TERMINADOS</v>
          </cell>
        </row>
        <row r="459">
          <cell r="A459">
            <v>2923</v>
          </cell>
          <cell r="B459" t="str">
            <v>PRODUCTOS AGROPECUARIOS Y PISCÍCOLAS TERMINADOS</v>
          </cell>
        </row>
        <row r="460">
          <cell r="A460">
            <v>2924</v>
          </cell>
          <cell r="B460" t="str">
            <v>PRODUCTOS INMUEBLES</v>
          </cell>
        </row>
        <row r="461">
          <cell r="A461">
            <v>2925</v>
          </cell>
          <cell r="B461" t="str">
            <v>EXISTENCIAS DE SERVICIOS TERMINADOS</v>
          </cell>
        </row>
        <row r="462">
          <cell r="A462">
            <v>2927</v>
          </cell>
          <cell r="B462" t="str">
            <v>OTROS PRODUCTOS TERMINADOS</v>
          </cell>
        </row>
        <row r="463">
          <cell r="A463">
            <v>2928</v>
          </cell>
          <cell r="B463" t="str">
            <v>COSTOS DE FINANCIACIÓN – PRODUCTOS TERMINADOS</v>
          </cell>
        </row>
        <row r="464">
          <cell r="A464">
            <v>293</v>
          </cell>
          <cell r="B464" t="str">
            <v>SUBPRODUCTOS, DESECHOS Y DESPERDICIOS</v>
          </cell>
        </row>
        <row r="465">
          <cell r="A465">
            <v>2931</v>
          </cell>
          <cell r="B465" t="str">
            <v>SUBPRODUCTOS</v>
          </cell>
        </row>
        <row r="466">
          <cell r="A466">
            <v>2932</v>
          </cell>
          <cell r="B466" t="str">
            <v>DESECHOS Y DESPERDICIOS</v>
          </cell>
        </row>
        <row r="467">
          <cell r="A467">
            <v>294</v>
          </cell>
          <cell r="B467" t="str">
            <v>PRODUCTOS EN PROCESO</v>
          </cell>
        </row>
        <row r="468">
          <cell r="A468">
            <v>2941</v>
          </cell>
          <cell r="B468" t="str">
            <v>PRODUCTOS EN PROCESO DE MANUFACTURA</v>
          </cell>
        </row>
        <row r="469">
          <cell r="A469">
            <v>2942</v>
          </cell>
          <cell r="B469" t="str">
            <v xml:space="preserve">PRODUCTOS EXTRAÍDOS EN PROCESO DE TRANSFORMACIÓN </v>
          </cell>
        </row>
        <row r="470">
          <cell r="A470">
            <v>2943</v>
          </cell>
          <cell r="B470" t="str">
            <v>PRODUCTOS AGROPECUARIOS Y PISCÍCOLAS EN PROCESO</v>
          </cell>
        </row>
        <row r="471">
          <cell r="A471">
            <v>2944</v>
          </cell>
          <cell r="B471" t="str">
            <v>PRODUCTOS INMUEBLES EN PROCESO</v>
          </cell>
        </row>
        <row r="472">
          <cell r="A472">
            <v>2945</v>
          </cell>
          <cell r="B472" t="str">
            <v>EXISTENCIAS DE SERVICIOS EN PROCESO</v>
          </cell>
        </row>
        <row r="473">
          <cell r="A473">
            <v>2947</v>
          </cell>
          <cell r="B473" t="str">
            <v>OTROS PRODUCTOS EN PROCESO</v>
          </cell>
        </row>
        <row r="474">
          <cell r="A474">
            <v>2948</v>
          </cell>
          <cell r="B474" t="str">
            <v>COSTOS DE FINANCIACIÓN – PRODUCTOS EN PROCESO</v>
          </cell>
        </row>
        <row r="475">
          <cell r="A475">
            <v>295</v>
          </cell>
          <cell r="B475" t="str">
            <v>MATERIAS PRIMAS</v>
          </cell>
        </row>
        <row r="476">
          <cell r="A476">
            <v>2951</v>
          </cell>
          <cell r="B476" t="str">
            <v>MATERIAS PRIMAS PARA PRODUCTOS MANUFACTURADOS</v>
          </cell>
        </row>
        <row r="477">
          <cell r="A477">
            <v>2952</v>
          </cell>
          <cell r="B477" t="str">
            <v>MATERIAS PRIMAS PARA PRODUCTOS DE EXTRACCIÓN</v>
          </cell>
        </row>
        <row r="478">
          <cell r="A478">
            <v>2953</v>
          </cell>
          <cell r="B478" t="str">
            <v>MATERIAS PRIMAS PARA PRODUCTOS AGROPECUARIOS Y PISCÍCOLAS</v>
          </cell>
        </row>
        <row r="479">
          <cell r="A479">
            <v>2954</v>
          </cell>
          <cell r="B479" t="str">
            <v>MATERIAS PRIMAS PARA PRODUCTOS INMUEBLES</v>
          </cell>
        </row>
        <row r="480">
          <cell r="A480">
            <v>296</v>
          </cell>
          <cell r="B480" t="str">
            <v>MATERIALES AUXILIARES, SUMINISTROS Y REPUESTOS</v>
          </cell>
        </row>
        <row r="481">
          <cell r="A481">
            <v>2961</v>
          </cell>
          <cell r="B481" t="str">
            <v>MATERIALES AUXILIARES</v>
          </cell>
        </row>
        <row r="482">
          <cell r="A482">
            <v>2962</v>
          </cell>
          <cell r="B482" t="str">
            <v>SUMINISTROS</v>
          </cell>
        </row>
        <row r="483">
          <cell r="A483">
            <v>2963</v>
          </cell>
          <cell r="B483" t="str">
            <v>REPUESTOS</v>
          </cell>
        </row>
        <row r="484">
          <cell r="A484">
            <v>297</v>
          </cell>
          <cell r="B484" t="str">
            <v>ENVASES Y EMBALAJES</v>
          </cell>
        </row>
        <row r="485">
          <cell r="A485">
            <v>2971</v>
          </cell>
          <cell r="B485" t="str">
            <v>ENVASES</v>
          </cell>
        </row>
        <row r="486">
          <cell r="A486">
            <v>2972</v>
          </cell>
          <cell r="B486" t="str">
            <v>EMBALAJES</v>
          </cell>
        </row>
        <row r="487">
          <cell r="A487">
            <v>298</v>
          </cell>
          <cell r="B487" t="str">
            <v>EXISTENCIAS POR RECIBIR</v>
          </cell>
        </row>
        <row r="488">
          <cell r="A488">
            <v>2981</v>
          </cell>
          <cell r="B488" t="str">
            <v>MERCADERÍAS</v>
          </cell>
        </row>
        <row r="489">
          <cell r="A489">
            <v>2982</v>
          </cell>
          <cell r="B489" t="str">
            <v>MATERIAS PRIMAS</v>
          </cell>
        </row>
        <row r="490">
          <cell r="A490">
            <v>2983</v>
          </cell>
          <cell r="B490" t="str">
            <v>MATERIALES AUXILIARES, SUMINISTROS Y REPUESTOS</v>
          </cell>
        </row>
        <row r="491">
          <cell r="A491">
            <v>2984</v>
          </cell>
          <cell r="B491" t="str">
            <v>ENVASES Y EMBALAJES</v>
          </cell>
        </row>
        <row r="492">
          <cell r="A492">
            <v>30</v>
          </cell>
          <cell r="B492" t="str">
            <v>INVERSIONES MOBILIARIAS</v>
          </cell>
        </row>
        <row r="493">
          <cell r="A493">
            <v>301</v>
          </cell>
          <cell r="B493" t="str">
            <v>INVERSIONES A SER MANTENIDAS HASTA EL VENCIMIENTO</v>
          </cell>
        </row>
        <row r="494">
          <cell r="A494">
            <v>3011</v>
          </cell>
          <cell r="B494" t="str">
            <v>INSTRUMENTOS FINANCIEROS REPRESENTATIVOS DE DEUDA</v>
          </cell>
        </row>
        <row r="495">
          <cell r="A495">
            <v>30111</v>
          </cell>
          <cell r="B495" t="str">
            <v>VALORES EMITIDOS O GARANTIZADOS POR EL ESTADO</v>
          </cell>
        </row>
        <row r="496">
          <cell r="A496">
            <v>30112</v>
          </cell>
          <cell r="B496" t="str">
            <v>VALORES EMITIDOS POR EL SISTEMA FINANCIERO</v>
          </cell>
        </row>
        <row r="497">
          <cell r="A497">
            <v>30113</v>
          </cell>
          <cell r="B497" t="str">
            <v>VALORES EMITIDOS POR LAS EMPRESAS</v>
          </cell>
        </row>
        <row r="498">
          <cell r="A498">
            <v>30114</v>
          </cell>
          <cell r="B498" t="str">
            <v>OTROS TÍTULOS REPRESENTATIVOS DE DEUDA</v>
          </cell>
        </row>
        <row r="499">
          <cell r="A499">
            <v>302</v>
          </cell>
          <cell r="B499" t="str">
            <v>INSTRUMENTOS FINANCIEROS REPRESENTATIVOS DE DERECHO PATRIMONIAL</v>
          </cell>
        </row>
        <row r="500">
          <cell r="A500">
            <v>3021</v>
          </cell>
          <cell r="B500" t="str">
            <v>CERTIFICADOS DE SUSCRIPCIÓN PREFERENTE</v>
          </cell>
        </row>
        <row r="501">
          <cell r="A501">
            <v>3022</v>
          </cell>
          <cell r="B501" t="str">
            <v>ACCIONES REPRESENTATIVAS DE CAPITAL SOCIAL - COMUNES</v>
          </cell>
        </row>
        <row r="502">
          <cell r="A502">
            <v>30221</v>
          </cell>
          <cell r="B502" t="str">
            <v>COSTO</v>
          </cell>
        </row>
        <row r="503">
          <cell r="A503">
            <v>30222</v>
          </cell>
          <cell r="B503" t="str">
            <v>VALOR RAZONABLE</v>
          </cell>
        </row>
        <row r="504">
          <cell r="A504">
            <v>30223</v>
          </cell>
          <cell r="B504" t="str">
            <v>PARTICIPACION PATRIMONIAL</v>
          </cell>
        </row>
        <row r="505">
          <cell r="A505">
            <v>3023</v>
          </cell>
          <cell r="B505" t="str">
            <v>ACCIONES REPRESENTATIVAS DE CAPITAL SOCIAL - PREFERENTES</v>
          </cell>
        </row>
        <row r="506">
          <cell r="A506">
            <v>30231</v>
          </cell>
          <cell r="B506" t="str">
            <v>COSTO</v>
          </cell>
        </row>
        <row r="507">
          <cell r="A507">
            <v>30232</v>
          </cell>
          <cell r="B507" t="str">
            <v>VALOR RAZONABLE</v>
          </cell>
        </row>
        <row r="508">
          <cell r="A508">
            <v>30233</v>
          </cell>
          <cell r="B508" t="str">
            <v>PARTICIPACION PATRIMONIAL</v>
          </cell>
        </row>
        <row r="509">
          <cell r="A509">
            <v>3024</v>
          </cell>
          <cell r="B509" t="str">
            <v>ACCIONES DE INVERSION</v>
          </cell>
        </row>
        <row r="510">
          <cell r="A510">
            <v>30241</v>
          </cell>
          <cell r="B510" t="str">
            <v>COSTO</v>
          </cell>
        </row>
        <row r="511">
          <cell r="A511">
            <v>30242</v>
          </cell>
          <cell r="B511" t="str">
            <v>VALOR RAZONABLE</v>
          </cell>
        </row>
        <row r="512">
          <cell r="A512">
            <v>30243</v>
          </cell>
          <cell r="B512" t="str">
            <v>PARTICIPACION PATRIMONIAL</v>
          </cell>
        </row>
        <row r="513">
          <cell r="A513">
            <v>3025</v>
          </cell>
          <cell r="B513" t="str">
            <v xml:space="preserve">CERTIFICADOS DE PARTICIPACIÓN DE FONDOS DE INVERSION </v>
          </cell>
        </row>
        <row r="514">
          <cell r="A514">
            <v>30251</v>
          </cell>
          <cell r="B514" t="str">
            <v xml:space="preserve">COSTO </v>
          </cell>
        </row>
        <row r="515">
          <cell r="A515">
            <v>30242</v>
          </cell>
          <cell r="B515" t="str">
            <v>VALOR RAZONABLE</v>
          </cell>
        </row>
        <row r="516">
          <cell r="A516">
            <v>3026</v>
          </cell>
          <cell r="B516" t="str">
            <v xml:space="preserve">CERTIFICADO DE PARTICIPACION EN FONDOS MUTUOS </v>
          </cell>
        </row>
        <row r="517">
          <cell r="A517">
            <v>30261</v>
          </cell>
          <cell r="B517" t="str">
            <v xml:space="preserve">COSTO </v>
          </cell>
        </row>
        <row r="518">
          <cell r="A518">
            <v>30262</v>
          </cell>
          <cell r="B518" t="str">
            <v>VALOR RAZONABLE</v>
          </cell>
        </row>
        <row r="519">
          <cell r="A519">
            <v>3027</v>
          </cell>
          <cell r="B519" t="str">
            <v xml:space="preserve">PARTICIPACIONES EN ASOCIACIONES EN PARTICIPACION Y CONSORCIOS </v>
          </cell>
        </row>
        <row r="520">
          <cell r="A520">
            <v>30271</v>
          </cell>
          <cell r="B520" t="str">
            <v>COSTO</v>
          </cell>
        </row>
        <row r="521">
          <cell r="A521">
            <v>30272</v>
          </cell>
          <cell r="B521" t="str">
            <v>VALOR RAZONABLE</v>
          </cell>
        </row>
        <row r="522">
          <cell r="A522">
            <v>30273</v>
          </cell>
          <cell r="B522" t="str">
            <v>PARTICIPACION PATRIMONIAL</v>
          </cell>
        </row>
        <row r="523">
          <cell r="A523">
            <v>3028</v>
          </cell>
          <cell r="B523" t="str">
            <v>OTROS TÍTULOS REPRESENTATIVOS DE PATRIMONIO</v>
          </cell>
        </row>
        <row r="524">
          <cell r="A524">
            <v>30281</v>
          </cell>
          <cell r="B524" t="str">
            <v xml:space="preserve">COSTO </v>
          </cell>
        </row>
        <row r="525">
          <cell r="A525">
            <v>30282</v>
          </cell>
          <cell r="B525" t="str">
            <v>VALOR RAZONABLE</v>
          </cell>
        </row>
        <row r="526">
          <cell r="A526">
            <v>308</v>
          </cell>
          <cell r="B526" t="str">
            <v>INVERSIONES MOVILIARIAS - ACUERDO DE COMPRA</v>
          </cell>
        </row>
        <row r="527">
          <cell r="A527">
            <v>3081</v>
          </cell>
          <cell r="B527" t="str">
            <v xml:space="preserve">INVERSIONES A SER MANTENIDAS HASTA EL VENCIMIENTO - ACUERDO DE COMPRA </v>
          </cell>
        </row>
        <row r="528">
          <cell r="A528">
            <v>3082</v>
          </cell>
          <cell r="B528" t="str">
            <v xml:space="preserve">INSTRUMENTOS FINANCIEROS REPRESENTATIVOS DE DERECHO PATRIMONIAL - ACUERDO DE COMPRA </v>
          </cell>
        </row>
        <row r="529">
          <cell r="A529">
            <v>31</v>
          </cell>
          <cell r="B529" t="str">
            <v>INVERSIONES INMOBILIARIAS</v>
          </cell>
        </row>
        <row r="530">
          <cell r="A530">
            <v>311</v>
          </cell>
          <cell r="B530" t="str">
            <v>TERRENOS</v>
          </cell>
        </row>
        <row r="531">
          <cell r="A531">
            <v>3111</v>
          </cell>
          <cell r="B531" t="str">
            <v>URBANOS</v>
          </cell>
        </row>
        <row r="532">
          <cell r="A532">
            <v>31111</v>
          </cell>
          <cell r="B532" t="str">
            <v>VALOR RAZONABLE</v>
          </cell>
        </row>
        <row r="533">
          <cell r="A533">
            <v>31112</v>
          </cell>
          <cell r="B533" t="str">
            <v>COSTO</v>
          </cell>
        </row>
        <row r="534">
          <cell r="A534">
            <v>31113</v>
          </cell>
          <cell r="B534" t="str">
            <v>REVALUACIÓN</v>
          </cell>
        </row>
        <row r="535">
          <cell r="A535">
            <v>3112</v>
          </cell>
          <cell r="B535" t="str">
            <v>RURALES</v>
          </cell>
        </row>
        <row r="536">
          <cell r="A536">
            <v>31121</v>
          </cell>
          <cell r="B536" t="str">
            <v>VALOR RAZONABLE</v>
          </cell>
        </row>
        <row r="537">
          <cell r="A537">
            <v>31122</v>
          </cell>
          <cell r="B537" t="str">
            <v>COSTO</v>
          </cell>
        </row>
        <row r="538">
          <cell r="A538">
            <v>31123</v>
          </cell>
          <cell r="B538" t="str">
            <v>REVALUACIÓN</v>
          </cell>
        </row>
        <row r="539">
          <cell r="A539">
            <v>312</v>
          </cell>
          <cell r="B539" t="str">
            <v>EDIFICACIONES</v>
          </cell>
        </row>
        <row r="540">
          <cell r="A540">
            <v>3121</v>
          </cell>
          <cell r="B540" t="str">
            <v>EDIFICACIONES</v>
          </cell>
        </row>
        <row r="541">
          <cell r="A541">
            <v>31211</v>
          </cell>
          <cell r="B541" t="str">
            <v>VALOR RAZONABLE</v>
          </cell>
        </row>
        <row r="542">
          <cell r="A542">
            <v>31212</v>
          </cell>
          <cell r="B542" t="str">
            <v>COSTO</v>
          </cell>
        </row>
        <row r="543">
          <cell r="A543">
            <v>31213</v>
          </cell>
          <cell r="B543" t="str">
            <v>REVALUACIÓN</v>
          </cell>
        </row>
        <row r="544">
          <cell r="A544">
            <v>31214</v>
          </cell>
          <cell r="B544" t="str">
            <v>COSTOS DE FINANCIACIÓN – INVERSIONES INMOBILIARIAS</v>
          </cell>
        </row>
        <row r="545">
          <cell r="A545">
            <v>32</v>
          </cell>
          <cell r="B545" t="str">
            <v>ACTIVOS ADQUIRIDOS EN ARRENDAMIENTO FINANCIERO</v>
          </cell>
        </row>
        <row r="546">
          <cell r="A546">
            <v>321</v>
          </cell>
          <cell r="B546" t="str">
            <v>INVERSIONES INMOBILIARIAS</v>
          </cell>
        </row>
        <row r="547">
          <cell r="A547">
            <v>3211</v>
          </cell>
          <cell r="B547" t="str">
            <v>TERRENOS</v>
          </cell>
        </row>
        <row r="548">
          <cell r="A548">
            <v>3212</v>
          </cell>
          <cell r="B548" t="str">
            <v>EDIFICACIONES</v>
          </cell>
        </row>
        <row r="549">
          <cell r="A549">
            <v>322</v>
          </cell>
          <cell r="B549" t="str">
            <v>INMUEBLES, MAQUINARIA Y EQUIPO</v>
          </cell>
        </row>
        <row r="550">
          <cell r="A550">
            <v>3221</v>
          </cell>
          <cell r="B550" t="str">
            <v>TERRENOS</v>
          </cell>
        </row>
        <row r="551">
          <cell r="A551">
            <v>3222</v>
          </cell>
          <cell r="B551" t="str">
            <v>EDIFICACIONES</v>
          </cell>
        </row>
        <row r="552">
          <cell r="A552">
            <v>3223</v>
          </cell>
          <cell r="B552" t="str">
            <v>MAQUINARIAS Y EQUIPOS DE EXPLOTACIÓN</v>
          </cell>
        </row>
        <row r="553">
          <cell r="A553">
            <v>3224</v>
          </cell>
          <cell r="B553" t="str">
            <v>EQUIPO DE TRANSPORTE</v>
          </cell>
        </row>
        <row r="554">
          <cell r="A554">
            <v>3225</v>
          </cell>
          <cell r="B554" t="str">
            <v>MUEBLES Y ENSERES</v>
          </cell>
        </row>
        <row r="555">
          <cell r="A555">
            <v>3226</v>
          </cell>
          <cell r="B555" t="str">
            <v>EQUIPOS DIVERSOS</v>
          </cell>
        </row>
        <row r="556">
          <cell r="A556">
            <v>3227</v>
          </cell>
          <cell r="B556" t="str">
            <v>HERRAMIENTAS Y UNIDADES DE REEMPLAZO</v>
          </cell>
        </row>
        <row r="557">
          <cell r="A557">
            <v>33</v>
          </cell>
          <cell r="B557" t="str">
            <v>INMUEBLES, MAQUINARIA Y EQUIPO</v>
          </cell>
        </row>
        <row r="558">
          <cell r="A558">
            <v>331</v>
          </cell>
          <cell r="B558" t="str">
            <v>TERRENOS</v>
          </cell>
        </row>
        <row r="559">
          <cell r="A559">
            <v>3311</v>
          </cell>
          <cell r="B559" t="str">
            <v>TERRENOS</v>
          </cell>
        </row>
        <row r="560">
          <cell r="A560">
            <v>33111</v>
          </cell>
          <cell r="B560" t="str">
            <v>COSTO</v>
          </cell>
        </row>
        <row r="561">
          <cell r="A561">
            <v>33112</v>
          </cell>
          <cell r="B561" t="str">
            <v>REVALUACIÓN</v>
          </cell>
        </row>
        <row r="562">
          <cell r="A562">
            <v>332</v>
          </cell>
          <cell r="B562" t="str">
            <v>EDIFICACIONES</v>
          </cell>
        </row>
        <row r="563">
          <cell r="A563">
            <v>3321</v>
          </cell>
          <cell r="B563" t="str">
            <v>EDIFICACIONES ADMINISTRATIVAS</v>
          </cell>
        </row>
        <row r="564">
          <cell r="A564">
            <v>33211</v>
          </cell>
          <cell r="B564" t="str">
            <v>COSTO DE ADQUISICIÓN O CONSTRUCCION</v>
          </cell>
        </row>
        <row r="565">
          <cell r="A565">
            <v>33212</v>
          </cell>
          <cell r="B565" t="str">
            <v>REVALUACIÓN</v>
          </cell>
        </row>
        <row r="566">
          <cell r="A566">
            <v>33213</v>
          </cell>
          <cell r="B566" t="str">
            <v>COSTO DE FINANCIACIÓN - EDIFICACIONES</v>
          </cell>
        </row>
        <row r="567">
          <cell r="A567">
            <v>3322</v>
          </cell>
          <cell r="B567" t="str">
            <v>ALMACENES</v>
          </cell>
        </row>
        <row r="568">
          <cell r="A568">
            <v>33221</v>
          </cell>
          <cell r="B568" t="str">
            <v xml:space="preserve">COSTO DE ADQUISICIÓN O CONSTRUCCION </v>
          </cell>
        </row>
        <row r="569">
          <cell r="A569">
            <v>33222</v>
          </cell>
          <cell r="B569" t="str">
            <v>REVALUACIÓN</v>
          </cell>
        </row>
        <row r="570">
          <cell r="A570">
            <v>33223</v>
          </cell>
          <cell r="B570" t="str">
            <v>COSTO DE FINANCIACIÓN - ALMACENES</v>
          </cell>
        </row>
        <row r="571">
          <cell r="A571">
            <v>3323</v>
          </cell>
          <cell r="B571" t="str">
            <v>EDIFICACIONES PARA PRODUCCIÓN</v>
          </cell>
        </row>
        <row r="572">
          <cell r="A572">
            <v>33231</v>
          </cell>
          <cell r="B572" t="str">
            <v xml:space="preserve">COSTO DE ADQUISICIÓN O CONTRUCCION </v>
          </cell>
        </row>
        <row r="573">
          <cell r="A573">
            <v>33232</v>
          </cell>
          <cell r="B573" t="str">
            <v>REVALUACIÓN</v>
          </cell>
        </row>
        <row r="574">
          <cell r="A574">
            <v>33233</v>
          </cell>
          <cell r="B574" t="str">
            <v>COSTO DE FINANCIACIÓN – EDIFICACIONES PARA PRODUCCIÓN</v>
          </cell>
        </row>
        <row r="575">
          <cell r="A575">
            <v>3324</v>
          </cell>
          <cell r="B575" t="str">
            <v>INSTALACIONES</v>
          </cell>
        </row>
        <row r="576">
          <cell r="A576">
            <v>33241</v>
          </cell>
          <cell r="B576" t="str">
            <v xml:space="preserve">COSTO DE ADQUISICIÓN O CONTRUCCION </v>
          </cell>
        </row>
        <row r="577">
          <cell r="A577">
            <v>33242</v>
          </cell>
          <cell r="B577" t="str">
            <v>REVALUACIÓN</v>
          </cell>
        </row>
        <row r="578">
          <cell r="A578">
            <v>33243</v>
          </cell>
          <cell r="B578" t="str">
            <v>COSTO DE FINANCIACIÓN – INSTALACIONES</v>
          </cell>
        </row>
        <row r="579">
          <cell r="A579">
            <v>333</v>
          </cell>
          <cell r="B579" t="str">
            <v>MAQUINARIAS Y EQUIPOS DE EXPLOTACIÓN</v>
          </cell>
        </row>
        <row r="580">
          <cell r="A580">
            <v>3331</v>
          </cell>
          <cell r="B580" t="str">
            <v>MAQUINARIAS Y EQUIPOS DE EXPLOTACIÓN</v>
          </cell>
        </row>
        <row r="581">
          <cell r="A581">
            <v>33311</v>
          </cell>
          <cell r="B581" t="str">
            <v xml:space="preserve">COSTO DE ADQUISICIÓN O CONSTRUCCION </v>
          </cell>
        </row>
        <row r="582">
          <cell r="A582">
            <v>33312</v>
          </cell>
          <cell r="B582" t="str">
            <v>REVALUACIÓN</v>
          </cell>
        </row>
        <row r="583">
          <cell r="A583">
            <v>33313</v>
          </cell>
          <cell r="B583" t="str">
            <v>COSTO DE FINANCIACIÓN – MAQUINARIAS Y EQUIPOS DE EXPLOTACIÓN</v>
          </cell>
        </row>
        <row r="584">
          <cell r="A584">
            <v>334</v>
          </cell>
          <cell r="B584" t="str">
            <v>EQUIPO DE TRANSPORTE</v>
          </cell>
        </row>
        <row r="585">
          <cell r="A585">
            <v>3341</v>
          </cell>
          <cell r="B585" t="str">
            <v>VEHÍCULOS MOTORIZADOS</v>
          </cell>
        </row>
        <row r="586">
          <cell r="A586">
            <v>33411</v>
          </cell>
          <cell r="B586" t="str">
            <v>COSTO</v>
          </cell>
        </row>
        <row r="587">
          <cell r="A587">
            <v>33412</v>
          </cell>
          <cell r="B587" t="str">
            <v>REVALUACIÓN</v>
          </cell>
        </row>
        <row r="588">
          <cell r="A588">
            <v>3342</v>
          </cell>
          <cell r="B588" t="str">
            <v>VEHÍCULOS NO MOTORIZADOS</v>
          </cell>
        </row>
        <row r="589">
          <cell r="A589">
            <v>33421</v>
          </cell>
          <cell r="B589" t="str">
            <v>COSTO</v>
          </cell>
        </row>
        <row r="590">
          <cell r="A590">
            <v>33422</v>
          </cell>
          <cell r="B590" t="str">
            <v>REVALUACIÓN</v>
          </cell>
        </row>
        <row r="591">
          <cell r="A591">
            <v>335</v>
          </cell>
          <cell r="B591" t="str">
            <v>MUEBLES Y ENSERES</v>
          </cell>
        </row>
        <row r="592">
          <cell r="A592">
            <v>3351</v>
          </cell>
          <cell r="B592" t="str">
            <v>MUEBLES</v>
          </cell>
        </row>
        <row r="593">
          <cell r="A593">
            <v>33511</v>
          </cell>
          <cell r="B593" t="str">
            <v>COSTO</v>
          </cell>
        </row>
        <row r="594">
          <cell r="A594">
            <v>33512</v>
          </cell>
          <cell r="B594" t="str">
            <v>REVALUACIÓN</v>
          </cell>
        </row>
        <row r="595">
          <cell r="A595">
            <v>3352</v>
          </cell>
          <cell r="B595" t="str">
            <v>ENSERES</v>
          </cell>
        </row>
        <row r="596">
          <cell r="A596">
            <v>33521</v>
          </cell>
          <cell r="B596" t="str">
            <v>COSTO</v>
          </cell>
        </row>
        <row r="597">
          <cell r="A597">
            <v>33522</v>
          </cell>
          <cell r="B597" t="str">
            <v>REVALUACIÓN</v>
          </cell>
        </row>
        <row r="598">
          <cell r="A598">
            <v>336</v>
          </cell>
          <cell r="B598" t="str">
            <v>EQUIPOS DIVERSOS</v>
          </cell>
        </row>
        <row r="599">
          <cell r="A599">
            <v>3361</v>
          </cell>
          <cell r="B599" t="str">
            <v>EQUIPO PARA PROCESAMIENTO DE INFORMACIÓN (DE CÓMPUTO)</v>
          </cell>
        </row>
        <row r="600">
          <cell r="A600">
            <v>33611</v>
          </cell>
          <cell r="B600" t="str">
            <v>COSTO</v>
          </cell>
        </row>
        <row r="601">
          <cell r="A601">
            <v>33612</v>
          </cell>
          <cell r="B601" t="str">
            <v>REVALUACIÓN</v>
          </cell>
        </row>
        <row r="602">
          <cell r="A602">
            <v>3362</v>
          </cell>
          <cell r="B602" t="str">
            <v>EQUIPO DE COMUNICACIÓN</v>
          </cell>
        </row>
        <row r="603">
          <cell r="A603">
            <v>33621</v>
          </cell>
          <cell r="B603" t="str">
            <v>COSTO</v>
          </cell>
        </row>
        <row r="604">
          <cell r="A604">
            <v>33622</v>
          </cell>
          <cell r="B604" t="str">
            <v>REVALUACIÓN</v>
          </cell>
        </row>
        <row r="605">
          <cell r="A605">
            <v>3363</v>
          </cell>
          <cell r="B605" t="str">
            <v>EQUIPO DE SEGURIDAD</v>
          </cell>
        </row>
        <row r="606">
          <cell r="A606">
            <v>33631</v>
          </cell>
          <cell r="B606" t="str">
            <v>COSTO</v>
          </cell>
        </row>
        <row r="607">
          <cell r="A607">
            <v>33632</v>
          </cell>
          <cell r="B607" t="str">
            <v>REVALUACIÓN</v>
          </cell>
        </row>
        <row r="608">
          <cell r="A608">
            <v>3369</v>
          </cell>
          <cell r="B608" t="str">
            <v>OTROS EQUIPOS</v>
          </cell>
        </row>
        <row r="609">
          <cell r="A609">
            <v>33691</v>
          </cell>
          <cell r="B609" t="str">
            <v>COSTO</v>
          </cell>
        </row>
        <row r="610">
          <cell r="A610">
            <v>33692</v>
          </cell>
          <cell r="B610" t="str">
            <v>REVALUACIÓN</v>
          </cell>
        </row>
        <row r="611">
          <cell r="A611">
            <v>337</v>
          </cell>
          <cell r="B611" t="str">
            <v>HERRAMIENTAS Y UNIDADES DE REEMPLAZO</v>
          </cell>
        </row>
        <row r="612">
          <cell r="A612">
            <v>3371</v>
          </cell>
          <cell r="B612" t="str">
            <v>HERRAMIENTAS</v>
          </cell>
        </row>
        <row r="613">
          <cell r="A613">
            <v>33711</v>
          </cell>
          <cell r="B613" t="str">
            <v>COSTO</v>
          </cell>
        </row>
        <row r="614">
          <cell r="A614">
            <v>33712</v>
          </cell>
          <cell r="B614" t="str">
            <v>REVALUACIÓN</v>
          </cell>
        </row>
        <row r="615">
          <cell r="A615">
            <v>3372</v>
          </cell>
          <cell r="B615" t="str">
            <v>UNIDADES DE REEMPLAZO</v>
          </cell>
        </row>
        <row r="616">
          <cell r="A616">
            <v>33721</v>
          </cell>
          <cell r="B616" t="str">
            <v>COSTO</v>
          </cell>
        </row>
        <row r="617">
          <cell r="A617">
            <v>33722</v>
          </cell>
          <cell r="B617" t="str">
            <v>REVALUACIÓN</v>
          </cell>
        </row>
        <row r="618">
          <cell r="A618">
            <v>338</v>
          </cell>
          <cell r="B618" t="str">
            <v>UNIDADES POR RECIBIR</v>
          </cell>
        </row>
        <row r="619">
          <cell r="A619">
            <v>3381</v>
          </cell>
          <cell r="B619" t="str">
            <v>MAQUINARIAS Y EQUIPOS DE EXPLOTACIÓN</v>
          </cell>
        </row>
        <row r="620">
          <cell r="A620">
            <v>3382</v>
          </cell>
          <cell r="B620" t="str">
            <v>EQUIPO DE TRANSPORTE</v>
          </cell>
        </row>
        <row r="621">
          <cell r="A621">
            <v>3383</v>
          </cell>
          <cell r="B621" t="str">
            <v>MUEBLES Y ENSERES</v>
          </cell>
        </row>
        <row r="622">
          <cell r="A622">
            <v>3386</v>
          </cell>
          <cell r="B622" t="str">
            <v>EQUIPOS DIVERSOS</v>
          </cell>
        </row>
        <row r="623">
          <cell r="A623">
            <v>3387</v>
          </cell>
          <cell r="B623" t="str">
            <v>HERRAMIENTAS Y UNIDADES DE REEMPLAZO</v>
          </cell>
        </row>
        <row r="624">
          <cell r="A624">
            <v>339</v>
          </cell>
          <cell r="B624" t="str">
            <v>CONSTRUCCIONES Y OBRAS EN CURSO</v>
          </cell>
        </row>
        <row r="625">
          <cell r="A625">
            <v>3391</v>
          </cell>
          <cell r="B625" t="str">
            <v>ADAPTACIÓN DE TERRENOS</v>
          </cell>
        </row>
        <row r="626">
          <cell r="A626">
            <v>3392</v>
          </cell>
          <cell r="B626" t="str">
            <v>CONSTRUCCIONES EN CURSO</v>
          </cell>
        </row>
        <row r="627">
          <cell r="A627">
            <v>3393</v>
          </cell>
          <cell r="B627" t="str">
            <v>MAQUINARIA EN MONTAJE</v>
          </cell>
        </row>
        <row r="628">
          <cell r="A628">
            <v>3394</v>
          </cell>
          <cell r="B628" t="str">
            <v>INVERSIÓN INMOBILIARIA EN CURSO</v>
          </cell>
        </row>
        <row r="629">
          <cell r="A629">
            <v>3397</v>
          </cell>
          <cell r="B629" t="str">
            <v>COSTO DE FINANCIACIÓN – INVERSIONES INMOBILIARIAS</v>
          </cell>
        </row>
        <row r="630">
          <cell r="A630">
            <v>33971</v>
          </cell>
          <cell r="B630" t="str">
            <v>COSTO DE FINANCIACIÓN - EDIFICACIONES</v>
          </cell>
        </row>
        <row r="631">
          <cell r="A631">
            <v>3398</v>
          </cell>
          <cell r="B631" t="str">
            <v>COSTO DE FINANCIACIÓN – INMUEBLES, MAQUINARIA Y EQUIPO</v>
          </cell>
        </row>
        <row r="632">
          <cell r="A632">
            <v>33981</v>
          </cell>
          <cell r="B632" t="str">
            <v>COSTO DE FINANCIACIÓN – EDIFICACIONES</v>
          </cell>
        </row>
        <row r="633">
          <cell r="A633">
            <v>33982</v>
          </cell>
          <cell r="B633" t="str">
            <v>COSTO DE FINANCIACIÓN – MAQUINARIAS Y EQUIPOS DE EXPLOTACIÓN</v>
          </cell>
        </row>
        <row r="634">
          <cell r="A634">
            <v>3399</v>
          </cell>
          <cell r="B634" t="str">
            <v>OTROS ACTIVOS EN CURSO</v>
          </cell>
        </row>
        <row r="635">
          <cell r="A635">
            <v>34</v>
          </cell>
          <cell r="B635" t="str">
            <v>INTANGIBLES</v>
          </cell>
        </row>
        <row r="636">
          <cell r="A636">
            <v>341</v>
          </cell>
          <cell r="B636" t="str">
            <v>CONCESIONES, LICENCIAS Y OTROS DERECHOS</v>
          </cell>
        </row>
        <row r="637">
          <cell r="A637">
            <v>3411</v>
          </cell>
          <cell r="B637" t="str">
            <v>CONCESIONES</v>
          </cell>
        </row>
        <row r="638">
          <cell r="A638">
            <v>34111</v>
          </cell>
          <cell r="B638" t="str">
            <v>COSTO</v>
          </cell>
        </row>
        <row r="639">
          <cell r="A639">
            <v>34112</v>
          </cell>
          <cell r="B639" t="str">
            <v>REVALUACIÓN</v>
          </cell>
        </row>
        <row r="640">
          <cell r="A640">
            <v>3412</v>
          </cell>
          <cell r="B640" t="str">
            <v>LICENCIAS</v>
          </cell>
        </row>
        <row r="641">
          <cell r="A641">
            <v>34121</v>
          </cell>
          <cell r="B641" t="str">
            <v>COSTO</v>
          </cell>
        </row>
        <row r="642">
          <cell r="A642">
            <v>34122</v>
          </cell>
          <cell r="B642" t="str">
            <v>REVALUACIÓN</v>
          </cell>
        </row>
        <row r="643">
          <cell r="A643">
            <v>3419</v>
          </cell>
          <cell r="B643" t="str">
            <v>OTROS DERECHOS</v>
          </cell>
        </row>
        <row r="644">
          <cell r="A644">
            <v>34191</v>
          </cell>
          <cell r="B644" t="str">
            <v>COSTO</v>
          </cell>
        </row>
        <row r="645">
          <cell r="A645">
            <v>34192</v>
          </cell>
          <cell r="B645" t="str">
            <v>REVALUACIÓN</v>
          </cell>
        </row>
        <row r="646">
          <cell r="A646">
            <v>342</v>
          </cell>
          <cell r="B646" t="str">
            <v>PATENTES Y PROPIEDAD INDUSTRIAL</v>
          </cell>
        </row>
        <row r="647">
          <cell r="A647">
            <v>3421</v>
          </cell>
          <cell r="B647" t="str">
            <v>PATENTES</v>
          </cell>
        </row>
        <row r="648">
          <cell r="A648">
            <v>34211</v>
          </cell>
          <cell r="B648" t="str">
            <v>COSTO</v>
          </cell>
        </row>
        <row r="649">
          <cell r="A649">
            <v>34212</v>
          </cell>
          <cell r="B649" t="str">
            <v>REVALUACIÓN</v>
          </cell>
        </row>
        <row r="650">
          <cell r="A650">
            <v>3422</v>
          </cell>
          <cell r="B650" t="str">
            <v>MARCAS</v>
          </cell>
        </row>
        <row r="651">
          <cell r="A651">
            <v>34221</v>
          </cell>
          <cell r="B651" t="str">
            <v>COSTO</v>
          </cell>
        </row>
        <row r="652">
          <cell r="A652">
            <v>34222</v>
          </cell>
          <cell r="B652" t="str">
            <v>REVALUACIÓN</v>
          </cell>
        </row>
        <row r="653">
          <cell r="A653">
            <v>343</v>
          </cell>
          <cell r="B653" t="str">
            <v>PROGRAMAS DE COMPUTADORA (SOFTWARE)</v>
          </cell>
        </row>
        <row r="654">
          <cell r="A654">
            <v>3431</v>
          </cell>
          <cell r="B654" t="str">
            <v>APLICACIONES INFORMÁTICAS</v>
          </cell>
        </row>
        <row r="655">
          <cell r="A655">
            <v>34311</v>
          </cell>
          <cell r="B655" t="str">
            <v>COSTO</v>
          </cell>
        </row>
        <row r="656">
          <cell r="A656">
            <v>34312</v>
          </cell>
          <cell r="B656" t="str">
            <v>REVALUACIÓN</v>
          </cell>
        </row>
        <row r="657">
          <cell r="A657">
            <v>344</v>
          </cell>
          <cell r="B657" t="str">
            <v>COSTOS DE EXPLORACIÓN Y DESARROLLO</v>
          </cell>
        </row>
        <row r="658">
          <cell r="A658">
            <v>3441</v>
          </cell>
          <cell r="B658" t="str">
            <v>COSTOS DE EXPLORACIÓN</v>
          </cell>
        </row>
        <row r="659">
          <cell r="A659">
            <v>34411</v>
          </cell>
          <cell r="B659" t="str">
            <v>COSTO</v>
          </cell>
        </row>
        <row r="660">
          <cell r="A660">
            <v>34412</v>
          </cell>
          <cell r="B660" t="str">
            <v>REVALUACION</v>
          </cell>
        </row>
        <row r="661">
          <cell r="A661">
            <v>34413</v>
          </cell>
          <cell r="B661" t="str">
            <v>COSTO DE FINANCIACION</v>
          </cell>
        </row>
        <row r="662">
          <cell r="A662">
            <v>3442</v>
          </cell>
          <cell r="B662" t="str">
            <v>COSTOS DE DESARROLLO</v>
          </cell>
        </row>
        <row r="663">
          <cell r="A663">
            <v>34421</v>
          </cell>
          <cell r="B663" t="str">
            <v>COSTO</v>
          </cell>
        </row>
        <row r="664">
          <cell r="A664">
            <v>34422</v>
          </cell>
          <cell r="B664" t="str">
            <v>REVALUACIÓN</v>
          </cell>
        </row>
        <row r="665">
          <cell r="A665">
            <v>34423</v>
          </cell>
          <cell r="B665" t="str">
            <v>COSTO DE FINANCIACION</v>
          </cell>
        </row>
        <row r="666">
          <cell r="A666">
            <v>345</v>
          </cell>
          <cell r="B666" t="str">
            <v>FÓRMULAS, DISEÑOS Y PROTOTIPOS</v>
          </cell>
        </row>
        <row r="667">
          <cell r="A667">
            <v>3451</v>
          </cell>
          <cell r="B667" t="str">
            <v>FÓRMULAS</v>
          </cell>
        </row>
        <row r="668">
          <cell r="A668">
            <v>34511</v>
          </cell>
          <cell r="B668" t="str">
            <v>COSTO</v>
          </cell>
        </row>
        <row r="669">
          <cell r="A669">
            <v>34512</v>
          </cell>
          <cell r="B669" t="str">
            <v>REVALUACIÓN</v>
          </cell>
        </row>
        <row r="670">
          <cell r="A670">
            <v>3452</v>
          </cell>
          <cell r="B670" t="str">
            <v>DISEÑOS Y PROTOTIPOS</v>
          </cell>
        </row>
        <row r="671">
          <cell r="A671">
            <v>34521</v>
          </cell>
          <cell r="B671" t="str">
            <v>COSTO</v>
          </cell>
        </row>
        <row r="672">
          <cell r="A672">
            <v>34522</v>
          </cell>
          <cell r="B672" t="str">
            <v>REVALUACIÓN</v>
          </cell>
        </row>
        <row r="673">
          <cell r="A673">
            <v>346</v>
          </cell>
          <cell r="B673" t="str">
            <v>RESERVAS DE RECURSOS EXTRAÍBLES</v>
          </cell>
        </row>
        <row r="674">
          <cell r="A674">
            <v>3461</v>
          </cell>
          <cell r="B674" t="str">
            <v>MINERALES</v>
          </cell>
        </row>
        <row r="675">
          <cell r="A675">
            <v>34611</v>
          </cell>
          <cell r="B675" t="str">
            <v xml:space="preserve">COSTO </v>
          </cell>
        </row>
        <row r="676">
          <cell r="A676">
            <v>34612</v>
          </cell>
          <cell r="B676" t="str">
            <v>REVALUACION</v>
          </cell>
        </row>
        <row r="677">
          <cell r="A677">
            <v>3462</v>
          </cell>
          <cell r="B677" t="str">
            <v>PETRÓLEO Y GAS</v>
          </cell>
        </row>
        <row r="678">
          <cell r="A678">
            <v>34621</v>
          </cell>
          <cell r="B678" t="str">
            <v xml:space="preserve">COSTO </v>
          </cell>
        </row>
        <row r="679">
          <cell r="A679">
            <v>34622</v>
          </cell>
          <cell r="B679" t="str">
            <v>REVALUACION</v>
          </cell>
        </row>
        <row r="680">
          <cell r="A680">
            <v>3463</v>
          </cell>
          <cell r="B680" t="str">
            <v>MADERA</v>
          </cell>
        </row>
        <row r="681">
          <cell r="A681">
            <v>34631</v>
          </cell>
          <cell r="B681" t="str">
            <v xml:space="preserve">COSTO </v>
          </cell>
        </row>
        <row r="682">
          <cell r="A682">
            <v>34632</v>
          </cell>
          <cell r="B682" t="str">
            <v>REVALUACION</v>
          </cell>
        </row>
        <row r="683">
          <cell r="A683">
            <v>3469</v>
          </cell>
          <cell r="B683" t="str">
            <v>OTROS RECURSOS EXTRAÍBLES</v>
          </cell>
        </row>
        <row r="684">
          <cell r="A684">
            <v>34691</v>
          </cell>
          <cell r="B684" t="str">
            <v xml:space="preserve">COSTO </v>
          </cell>
        </row>
        <row r="685">
          <cell r="A685">
            <v>34692</v>
          </cell>
          <cell r="B685" t="str">
            <v>REVALUACION</v>
          </cell>
        </row>
        <row r="686">
          <cell r="A686">
            <v>347</v>
          </cell>
          <cell r="B686" t="str">
            <v>PLUSVALÍA MERCANTIL</v>
          </cell>
        </row>
        <row r="687">
          <cell r="A687">
            <v>3471</v>
          </cell>
          <cell r="B687" t="str">
            <v>PLUSVALÍA MERCANTIL</v>
          </cell>
        </row>
        <row r="688">
          <cell r="A688">
            <v>349</v>
          </cell>
          <cell r="B688" t="str">
            <v>OTROS ACTIVOS INTANGIBLES</v>
          </cell>
        </row>
        <row r="689">
          <cell r="A689">
            <v>3491</v>
          </cell>
          <cell r="B689" t="str">
            <v>OTROS ACTIVOS INTANGIBLES</v>
          </cell>
        </row>
        <row r="690">
          <cell r="A690">
            <v>34911</v>
          </cell>
          <cell r="B690" t="str">
            <v xml:space="preserve">COSTO </v>
          </cell>
        </row>
        <row r="691">
          <cell r="A691">
            <v>34912</v>
          </cell>
          <cell r="B691" t="str">
            <v>REVALUACION</v>
          </cell>
        </row>
        <row r="692">
          <cell r="A692">
            <v>35</v>
          </cell>
          <cell r="B692" t="str">
            <v>ACTIVOS BIOLÓGICOS</v>
          </cell>
        </row>
        <row r="693">
          <cell r="A693">
            <v>351</v>
          </cell>
          <cell r="B693" t="str">
            <v>ACTIVOS BIOLÓGICOS EN PRODUCCIÓN</v>
          </cell>
        </row>
        <row r="694">
          <cell r="A694">
            <v>3511</v>
          </cell>
          <cell r="B694" t="str">
            <v>DE ORIGEN ANIMAL</v>
          </cell>
        </row>
        <row r="695">
          <cell r="A695">
            <v>35111</v>
          </cell>
          <cell r="B695" t="str">
            <v>VALOR RAZONABLE</v>
          </cell>
        </row>
        <row r="696">
          <cell r="A696">
            <v>35112</v>
          </cell>
          <cell r="B696" t="str">
            <v>COSTO</v>
          </cell>
        </row>
        <row r="697">
          <cell r="A697">
            <v>35113</v>
          </cell>
          <cell r="B697" t="str">
            <v>COSTO DE FINANCIACION</v>
          </cell>
        </row>
        <row r="698">
          <cell r="A698">
            <v>3512</v>
          </cell>
          <cell r="B698" t="str">
            <v>DE ORIGEN VEGETAL</v>
          </cell>
        </row>
        <row r="699">
          <cell r="A699">
            <v>35121</v>
          </cell>
          <cell r="B699" t="str">
            <v>VALOR RAZONABLE</v>
          </cell>
        </row>
        <row r="700">
          <cell r="A700">
            <v>35122</v>
          </cell>
          <cell r="B700" t="str">
            <v>COSTO</v>
          </cell>
        </row>
        <row r="701">
          <cell r="A701">
            <v>35123</v>
          </cell>
          <cell r="B701" t="str">
            <v>COSTO DE FINANCIACION</v>
          </cell>
        </row>
        <row r="702">
          <cell r="A702">
            <v>352</v>
          </cell>
          <cell r="B702" t="str">
            <v>ACTIVOS BIOLÓGICOS EN DESARROLLO</v>
          </cell>
        </row>
        <row r="703">
          <cell r="A703">
            <v>3521</v>
          </cell>
          <cell r="B703" t="str">
            <v>DE ORIGEN ANIMAL</v>
          </cell>
        </row>
        <row r="704">
          <cell r="A704">
            <v>35211</v>
          </cell>
          <cell r="B704" t="str">
            <v>VALOR RAZONABLE</v>
          </cell>
        </row>
        <row r="705">
          <cell r="A705">
            <v>35212</v>
          </cell>
          <cell r="B705" t="str">
            <v>COSTO</v>
          </cell>
        </row>
        <row r="706">
          <cell r="A706">
            <v>35213</v>
          </cell>
          <cell r="B706" t="str">
            <v xml:space="preserve">COSTO DE FINANCIACIÓN </v>
          </cell>
        </row>
        <row r="707">
          <cell r="A707">
            <v>3522</v>
          </cell>
          <cell r="B707" t="str">
            <v>DE ORIGEN VEGETAL</v>
          </cell>
        </row>
        <row r="708">
          <cell r="A708">
            <v>35221</v>
          </cell>
          <cell r="B708" t="str">
            <v>VALOR RAZONABLE</v>
          </cell>
        </row>
        <row r="709">
          <cell r="A709">
            <v>35222</v>
          </cell>
          <cell r="B709" t="str">
            <v>COSTO</v>
          </cell>
        </row>
        <row r="710">
          <cell r="A710">
            <v>35223</v>
          </cell>
          <cell r="B710" t="str">
            <v xml:space="preserve">COSTO DE FINANCIACIÓN </v>
          </cell>
        </row>
        <row r="711">
          <cell r="A711">
            <v>36</v>
          </cell>
          <cell r="B711" t="str">
            <v>DESVALORIZACIÓN DE ACTIVO INMOVILIZADO</v>
          </cell>
        </row>
        <row r="712">
          <cell r="A712">
            <v>361</v>
          </cell>
          <cell r="B712" t="str">
            <v xml:space="preserve"> DESVALORIZACION DE INVERSIONES INMOBILIARIAS</v>
          </cell>
        </row>
        <row r="713">
          <cell r="A713">
            <v>3611</v>
          </cell>
          <cell r="B713" t="str">
            <v>TERRENOS</v>
          </cell>
        </row>
        <row r="714">
          <cell r="A714">
            <v>3612</v>
          </cell>
          <cell r="B714" t="str">
            <v>EDIFICACIONES</v>
          </cell>
        </row>
        <row r="715">
          <cell r="A715">
            <v>36121</v>
          </cell>
          <cell r="B715" t="str">
            <v>EDIFICACIONES - COSTO DE DE ADQUISICION O CONSTRUCCIÓN</v>
          </cell>
        </row>
        <row r="716">
          <cell r="A716">
            <v>36122</v>
          </cell>
          <cell r="B716" t="str">
            <v>EDIFICACIONES - COSTO DE FINANCIACIÓN</v>
          </cell>
        </row>
        <row r="717">
          <cell r="A717">
            <v>363</v>
          </cell>
          <cell r="B717" t="str">
            <v>DESVALORIZACION DE INMUEBLES, MAQUINARIA Y EQUIPO</v>
          </cell>
        </row>
        <row r="718">
          <cell r="A718">
            <v>3631</v>
          </cell>
          <cell r="B718" t="str">
            <v>TERRENOS</v>
          </cell>
        </row>
        <row r="719">
          <cell r="A719">
            <v>3632</v>
          </cell>
          <cell r="B719" t="str">
            <v>EDIFICACIONES</v>
          </cell>
        </row>
        <row r="720">
          <cell r="A720">
            <v>36321</v>
          </cell>
          <cell r="B720" t="str">
            <v>EDIFICACIONES - COSTO DE ADQUISICION O CONSTRUCCIÓN</v>
          </cell>
        </row>
        <row r="721">
          <cell r="A721">
            <v>36322</v>
          </cell>
          <cell r="B721" t="str">
            <v>EDIFICACIONES - COSTO DE FINANCIACIÓN</v>
          </cell>
        </row>
        <row r="722">
          <cell r="A722">
            <v>3633</v>
          </cell>
          <cell r="B722" t="str">
            <v>MAQUINARIAS Y EQUIPOS DE EXPLOTACIÓN</v>
          </cell>
        </row>
        <row r="723">
          <cell r="A723">
            <v>36331</v>
          </cell>
          <cell r="B723" t="str">
            <v>MAQUINARIAS Y EQUIPOS DE EXPLOTACIÓN - COSTO DE ADQUISICION O CONSTRUCCIÓN</v>
          </cell>
        </row>
        <row r="724">
          <cell r="A724">
            <v>36332</v>
          </cell>
          <cell r="B724" t="str">
            <v>MAQUINARIAS Y EQUIPOS DE EXPLOTACIÓN - COSTO DE FINANCIACIÓN</v>
          </cell>
        </row>
        <row r="725">
          <cell r="A725">
            <v>3634</v>
          </cell>
          <cell r="B725" t="str">
            <v>EQUIPO DE TRANSPORTE</v>
          </cell>
        </row>
        <row r="726">
          <cell r="A726">
            <v>3635</v>
          </cell>
          <cell r="B726" t="str">
            <v>MUEBLES Y ENSERES</v>
          </cell>
        </row>
        <row r="727">
          <cell r="A727">
            <v>3636</v>
          </cell>
          <cell r="B727" t="str">
            <v>EQUIPOS DIVERSOS</v>
          </cell>
        </row>
        <row r="728">
          <cell r="A728">
            <v>3637</v>
          </cell>
          <cell r="B728" t="str">
            <v>HERRAMIENTAS Y UNIDADES DE REEMPLAZO</v>
          </cell>
        </row>
        <row r="729">
          <cell r="A729">
            <v>364</v>
          </cell>
          <cell r="B729" t="str">
            <v>DESVALORIZAACION DE INTANGIBLES</v>
          </cell>
        </row>
        <row r="730">
          <cell r="A730">
            <v>3641</v>
          </cell>
          <cell r="B730" t="str">
            <v>CONCESIONES, LICENCIAS Y OTROS DERECHOS</v>
          </cell>
        </row>
        <row r="731">
          <cell r="A731">
            <v>3642</v>
          </cell>
          <cell r="B731" t="str">
            <v>PATENTES Y PROPIEDAD INDUSTRIAL</v>
          </cell>
        </row>
        <row r="732">
          <cell r="A732">
            <v>3643</v>
          </cell>
          <cell r="B732" t="str">
            <v>PROGRAMAS DE COMPUTADORA (SOFTWARE)</v>
          </cell>
        </row>
        <row r="733">
          <cell r="A733">
            <v>3644</v>
          </cell>
          <cell r="B733" t="str">
            <v>COSTOS DE EXPLORACIÓN Y DESARROLLO</v>
          </cell>
        </row>
        <row r="734">
          <cell r="A734">
            <v>36441</v>
          </cell>
          <cell r="B734" t="str">
            <v xml:space="preserve">COSTO </v>
          </cell>
        </row>
        <row r="735">
          <cell r="A735">
            <v>36442</v>
          </cell>
          <cell r="B735" t="str">
            <v>COSTO DE FINANCIACION</v>
          </cell>
        </row>
        <row r="736">
          <cell r="A736">
            <v>3645</v>
          </cell>
          <cell r="B736" t="str">
            <v>FÓRMULAS, DISEÑOS Y PROTOTIPOS</v>
          </cell>
        </row>
        <row r="737">
          <cell r="A737">
            <v>3647</v>
          </cell>
          <cell r="B737" t="str">
            <v>PLUSVALÍA MERCANTIL</v>
          </cell>
        </row>
        <row r="738">
          <cell r="A738">
            <v>3649</v>
          </cell>
          <cell r="B738" t="str">
            <v>OTROS ACTIVOS INTANGIBLES</v>
          </cell>
        </row>
        <row r="739">
          <cell r="A739">
            <v>365</v>
          </cell>
          <cell r="B739" t="str">
            <v>DESVALORIZACION DE ACTIVOS BIOLÓGICOS</v>
          </cell>
        </row>
        <row r="740">
          <cell r="A740">
            <v>3651</v>
          </cell>
          <cell r="B740" t="str">
            <v>ACTIVOS BIOLÓGICOS EN PRODUCCIÓN</v>
          </cell>
        </row>
        <row r="741">
          <cell r="A741">
            <v>3652</v>
          </cell>
          <cell r="B741" t="str">
            <v>ACTIVOS BIOLÓGICOS EN DESARROLLO</v>
          </cell>
        </row>
        <row r="742">
          <cell r="A742">
            <v>36521</v>
          </cell>
          <cell r="B742" t="str">
            <v>COSTO</v>
          </cell>
        </row>
        <row r="743">
          <cell r="A743">
            <v>36522</v>
          </cell>
          <cell r="B743" t="str">
            <v>COSTO DE FINANCIACIÓN</v>
          </cell>
        </row>
        <row r="744">
          <cell r="A744">
            <v>366</v>
          </cell>
          <cell r="B744" t="str">
            <v xml:space="preserve">DESVALORIZACION DE INVERSIONES INMOBOLIARIAS </v>
          </cell>
        </row>
        <row r="745">
          <cell r="A745">
            <v>3661</v>
          </cell>
          <cell r="B745" t="str">
            <v xml:space="preserve">INVERSIONES A SER MANTENIDAS HASTA EL VENCIMIENTO </v>
          </cell>
        </row>
        <row r="746">
          <cell r="A746">
            <v>3662</v>
          </cell>
          <cell r="B746" t="str">
            <v>INVERSIONES FINANCERAS REPRESENTATIVAS DE DERECHO PATRIMONIAL</v>
          </cell>
        </row>
        <row r="747">
          <cell r="A747">
            <v>37</v>
          </cell>
          <cell r="B747" t="str">
            <v>ACTIVO DIFERIDO</v>
          </cell>
        </row>
        <row r="748">
          <cell r="A748">
            <v>371</v>
          </cell>
          <cell r="B748" t="str">
            <v>IMPUESTO A LA RENTA DIFERIDO</v>
          </cell>
        </row>
        <row r="749">
          <cell r="A749">
            <v>3711</v>
          </cell>
          <cell r="B749" t="str">
            <v>IMPUESTO A LA RENTA DIFERIDO - PATRIMONIO</v>
          </cell>
        </row>
        <row r="750">
          <cell r="A750">
            <v>3712</v>
          </cell>
          <cell r="B750" t="str">
            <v xml:space="preserve">IMPUESTO A LA RENTA DIFERIDO - RESUSLTADOS </v>
          </cell>
        </row>
        <row r="751">
          <cell r="A751">
            <v>372</v>
          </cell>
          <cell r="B751" t="str">
            <v xml:space="preserve">PARTICIPACIONES DE LOS TRABAJADORES DIFERIDAS </v>
          </cell>
        </row>
        <row r="752">
          <cell r="A752">
            <v>3721</v>
          </cell>
          <cell r="B752" t="str">
            <v>PARTICIPACIONES DE LOS TRABAJADORES DIFERIDAS - PATRIMONIO</v>
          </cell>
        </row>
        <row r="753">
          <cell r="A753">
            <v>3722</v>
          </cell>
          <cell r="B753" t="str">
            <v>PARTICIPACIONES DE LOS TRABAJADORES DIFERIDAS - RESULTADOS</v>
          </cell>
        </row>
        <row r="754">
          <cell r="A754">
            <v>373</v>
          </cell>
          <cell r="B754" t="str">
            <v>INTERESES DIFERIDOS</v>
          </cell>
        </row>
        <row r="755">
          <cell r="A755">
            <v>3731</v>
          </cell>
          <cell r="B755" t="str">
            <v>INTERESES NO DEVENGADOS EN TRANSACCIONES CON TERCEROS</v>
          </cell>
        </row>
        <row r="756">
          <cell r="A756">
            <v>3732</v>
          </cell>
          <cell r="B756" t="str">
            <v>INTERESES NO DEVENGADOS EN MEDICIÓN A VALOR DESCONTADO</v>
          </cell>
        </row>
        <row r="757">
          <cell r="A757">
            <v>38</v>
          </cell>
          <cell r="B757" t="str">
            <v>OTROS ACTIVOS</v>
          </cell>
        </row>
        <row r="758">
          <cell r="A758">
            <v>381</v>
          </cell>
          <cell r="B758" t="str">
            <v>BIENES DE ARTE Y CULTURA</v>
          </cell>
        </row>
        <row r="759">
          <cell r="A759">
            <v>3811</v>
          </cell>
          <cell r="B759" t="str">
            <v>OBRAS DE ARTE</v>
          </cell>
        </row>
        <row r="760">
          <cell r="A760">
            <v>3812</v>
          </cell>
          <cell r="B760" t="str">
            <v>BIBLIOTECA</v>
          </cell>
        </row>
        <row r="761">
          <cell r="A761">
            <v>3813</v>
          </cell>
          <cell r="B761" t="str">
            <v>OTROS</v>
          </cell>
        </row>
        <row r="762">
          <cell r="A762">
            <v>382</v>
          </cell>
          <cell r="B762" t="str">
            <v>DIVERSOS</v>
          </cell>
        </row>
        <row r="763">
          <cell r="A763">
            <v>3821</v>
          </cell>
          <cell r="B763" t="str">
            <v>MONEDAS Y JOYAS</v>
          </cell>
        </row>
        <row r="764">
          <cell r="A764">
            <v>3822</v>
          </cell>
          <cell r="B764" t="str">
            <v>BIENES ENTREGADOS EN COMODATO</v>
          </cell>
        </row>
        <row r="765">
          <cell r="A765">
            <v>3823</v>
          </cell>
          <cell r="B765" t="str">
            <v>BIENES RECIBIDOS EN PAGO (ADJUDICADOS Y REALIZABLES)</v>
          </cell>
        </row>
        <row r="766">
          <cell r="A766">
            <v>3829</v>
          </cell>
          <cell r="B766" t="str">
            <v>OTROS</v>
          </cell>
        </row>
        <row r="767">
          <cell r="A767">
            <v>39</v>
          </cell>
          <cell r="B767" t="str">
            <v>DEPRECIACIÓN, AMORTIZACIÓN Y AGOTAMIENTO ACUMULADOS</v>
          </cell>
        </row>
        <row r="768">
          <cell r="A768">
            <v>391</v>
          </cell>
          <cell r="B768" t="str">
            <v>DEPRECIACIÓN ACUMULADA</v>
          </cell>
        </row>
        <row r="769">
          <cell r="A769">
            <v>3911</v>
          </cell>
          <cell r="B769" t="str">
            <v>INVERSIONES INMOBILIARIAS</v>
          </cell>
        </row>
        <row r="770">
          <cell r="A770">
            <v>39111</v>
          </cell>
          <cell r="B770" t="str">
            <v>EDIFICACIONES - COSTO DE ADQUISICIÓN O CONSTRUCCIÓN</v>
          </cell>
        </row>
        <row r="771">
          <cell r="A771">
            <v>39112</v>
          </cell>
          <cell r="B771" t="str">
            <v>EDIFICACIONES - REVALUACIÓN</v>
          </cell>
        </row>
        <row r="772">
          <cell r="A772">
            <v>39113</v>
          </cell>
          <cell r="B772" t="str">
            <v>EDIFICACIONES - COSTO DE FINANCIACIÓN</v>
          </cell>
        </row>
        <row r="773">
          <cell r="A773">
            <v>3912</v>
          </cell>
          <cell r="B773" t="str">
            <v>ACTIVOS ADQUIRIDOS EN ARRENDAMIENTO FINANCIERO</v>
          </cell>
        </row>
        <row r="774">
          <cell r="A774">
            <v>39121</v>
          </cell>
          <cell r="B774" t="str">
            <v>INVERSIONES INMOBILIARIAS - EDIFICACIONES</v>
          </cell>
        </row>
        <row r="775">
          <cell r="A775">
            <v>39122</v>
          </cell>
          <cell r="B775" t="str">
            <v>INMUEBLES, MAQUINARIA Y EQUIPO - EDIFICACIONES</v>
          </cell>
        </row>
        <row r="776">
          <cell r="A776">
            <v>39123</v>
          </cell>
          <cell r="B776" t="str">
            <v>INMUEBLES, MAQUINARIA Y EQUIPO - MAQUINARIAS Y EQUIPOS DE EXPLOTACIÓN</v>
          </cell>
        </row>
        <row r="777">
          <cell r="A777">
            <v>39124</v>
          </cell>
          <cell r="B777" t="str">
            <v>INMUEBLES, MAQUINARIA Y EQUIPO - EQUIPOS DE TRANSPORTE</v>
          </cell>
        </row>
        <row r="778">
          <cell r="A778">
            <v>39126</v>
          </cell>
          <cell r="B778" t="str">
            <v>INMUEBLES, MAQUINARIA Y EQUIPO - EQUIPOS DIVERSOS</v>
          </cell>
        </row>
        <row r="779">
          <cell r="A779">
            <v>3913</v>
          </cell>
          <cell r="B779" t="str">
            <v>INMUEBLES, MAQUINARIA Y EQUIPO - COSTO</v>
          </cell>
        </row>
        <row r="780">
          <cell r="A780">
            <v>39131</v>
          </cell>
          <cell r="B780" t="str">
            <v>EDIFICACIONES</v>
          </cell>
        </row>
        <row r="781">
          <cell r="A781">
            <v>39132</v>
          </cell>
          <cell r="B781" t="str">
            <v>MAQUINARIAS Y EQUIPOS DE EXPLOTACIÓN</v>
          </cell>
        </row>
        <row r="782">
          <cell r="A782">
            <v>39133</v>
          </cell>
          <cell r="B782" t="str">
            <v>EQUIPO DE TRANSPORTE</v>
          </cell>
        </row>
        <row r="783">
          <cell r="A783">
            <v>39134</v>
          </cell>
          <cell r="B783" t="str">
            <v>MUEBLES Y ENSERES</v>
          </cell>
        </row>
        <row r="784">
          <cell r="A784">
            <v>39135</v>
          </cell>
          <cell r="B784" t="str">
            <v>EQUIPOS DIVERSOS</v>
          </cell>
        </row>
        <row r="785">
          <cell r="A785">
            <v>39136</v>
          </cell>
          <cell r="B785" t="str">
            <v>HERRAMIENTAS Y UNIDADES DE REEMPLAZO</v>
          </cell>
        </row>
        <row r="786">
          <cell r="A786">
            <v>3914</v>
          </cell>
          <cell r="B786" t="str">
            <v>INMUEBLES, MAQUINARIA Y EQUIPO - REVALUACIÓN</v>
          </cell>
        </row>
        <row r="787">
          <cell r="A787">
            <v>39141</v>
          </cell>
          <cell r="B787" t="str">
            <v>EDIFICACIONES</v>
          </cell>
        </row>
        <row r="788">
          <cell r="A788">
            <v>39142</v>
          </cell>
          <cell r="B788" t="str">
            <v>MAQUINARIAS Y EQUIPOS DE EXPLOTACIÓN</v>
          </cell>
        </row>
        <row r="789">
          <cell r="A789">
            <v>39143</v>
          </cell>
          <cell r="B789" t="str">
            <v>EQUIPO DE TRANSPORTE</v>
          </cell>
        </row>
        <row r="790">
          <cell r="A790">
            <v>39144</v>
          </cell>
          <cell r="B790" t="str">
            <v>MUEBLES Y ENSERES</v>
          </cell>
        </row>
        <row r="791">
          <cell r="A791">
            <v>39145</v>
          </cell>
          <cell r="B791" t="str">
            <v>EQUIPOS DIVERSOS</v>
          </cell>
        </row>
        <row r="792">
          <cell r="A792">
            <v>39146</v>
          </cell>
          <cell r="B792" t="str">
            <v>HERRAMIENTAS Y UNIDADES DE REEMPLAZO</v>
          </cell>
        </row>
        <row r="793">
          <cell r="A793">
            <v>3915</v>
          </cell>
          <cell r="B793" t="str">
            <v>INMUEBLES, MAQUINARIA Y EQUIPO – COSTO DE FINANCIACIÓN</v>
          </cell>
        </row>
        <row r="794">
          <cell r="A794">
            <v>39151</v>
          </cell>
          <cell r="B794" t="str">
            <v>EDIFICACIONES</v>
          </cell>
        </row>
        <row r="795">
          <cell r="A795">
            <v>39152</v>
          </cell>
          <cell r="B795" t="str">
            <v>MAQUINARIAS Y EQUIPOS DE EXPLOTACIÓN</v>
          </cell>
        </row>
        <row r="796">
          <cell r="A796">
            <v>3916</v>
          </cell>
          <cell r="B796" t="str">
            <v>ACTIVOS BIOLÓGICOS EN PRODUCCIÓN – COSTO</v>
          </cell>
        </row>
        <row r="797">
          <cell r="A797">
            <v>39161</v>
          </cell>
          <cell r="B797" t="str">
            <v>ACTIVOS BIOLÓGICOS DE ORIGEN ANIMAL</v>
          </cell>
        </row>
        <row r="798">
          <cell r="A798">
            <v>39162</v>
          </cell>
          <cell r="B798" t="str">
            <v>ACTIVOS BIOLÓGICOS DE ORIGEN VEGETAL</v>
          </cell>
        </row>
        <row r="799">
          <cell r="A799">
            <v>3917</v>
          </cell>
          <cell r="B799" t="str">
            <v>ACTIVOS BIOLÓGICOS EN PRODUCCIÓN – COSTO DE FINANCIACIÓN</v>
          </cell>
        </row>
        <row r="800">
          <cell r="A800">
            <v>39171</v>
          </cell>
          <cell r="B800" t="str">
            <v>ACTIVOS BIOLÓGICOS DE ORIGEN ANIMAL</v>
          </cell>
        </row>
        <row r="801">
          <cell r="A801">
            <v>39172</v>
          </cell>
          <cell r="B801" t="str">
            <v>ACTIVOS BIOLÓGICOS DE ORIGEN VEGETAL</v>
          </cell>
        </row>
        <row r="802">
          <cell r="A802">
            <v>392</v>
          </cell>
          <cell r="B802" t="str">
            <v>AMORTIZACIÓN ACUMULADA</v>
          </cell>
        </row>
        <row r="803">
          <cell r="A803">
            <v>3921</v>
          </cell>
          <cell r="B803" t="str">
            <v>INTANGIBLES - COSTO</v>
          </cell>
        </row>
        <row r="804">
          <cell r="A804">
            <v>39211</v>
          </cell>
          <cell r="B804" t="str">
            <v>CONCESIONES, LICENCIAS Y OTROS DERECHOS</v>
          </cell>
        </row>
        <row r="805">
          <cell r="A805">
            <v>39212</v>
          </cell>
          <cell r="B805" t="str">
            <v>PATENTES Y PROPIEDAD INDUSTRIAL</v>
          </cell>
        </row>
        <row r="806">
          <cell r="A806">
            <v>39213</v>
          </cell>
          <cell r="B806" t="str">
            <v>PROGRAMAS DE COMPUTADORA (SOFTWARE)</v>
          </cell>
        </row>
        <row r="807">
          <cell r="A807">
            <v>39214</v>
          </cell>
          <cell r="B807" t="str">
            <v>COSTOS DE EXPLORACIÓN Y DESARROLLO</v>
          </cell>
        </row>
        <row r="808">
          <cell r="A808">
            <v>39215</v>
          </cell>
          <cell r="B808" t="str">
            <v>FÓRMULAS, DISEÑOS Y PROTOTIPOS</v>
          </cell>
        </row>
        <row r="809">
          <cell r="A809">
            <v>39219</v>
          </cell>
          <cell r="B809" t="str">
            <v>OTROS ACTIVOS INTANGIBLES</v>
          </cell>
        </row>
        <row r="810">
          <cell r="A810">
            <v>3922</v>
          </cell>
          <cell r="B810" t="str">
            <v>INTANGIBLES - REVALUACIÓN</v>
          </cell>
        </row>
        <row r="811">
          <cell r="A811">
            <v>39221</v>
          </cell>
          <cell r="B811" t="str">
            <v>CONCESIONES, LICENCIAS Y OTROS DERECHOS</v>
          </cell>
        </row>
        <row r="812">
          <cell r="A812">
            <v>39222</v>
          </cell>
          <cell r="B812" t="str">
            <v>PATENTES Y PROPIEDAD INDUSTRIAL</v>
          </cell>
        </row>
        <row r="813">
          <cell r="A813">
            <v>39223</v>
          </cell>
          <cell r="B813" t="str">
            <v>PROGRAMAS DE COMPUTADORA (SOFTWARE)</v>
          </cell>
        </row>
        <row r="814">
          <cell r="A814">
            <v>39224</v>
          </cell>
          <cell r="B814" t="str">
            <v>COSTO DE EXPLORACION Y DESARROLLO</v>
          </cell>
        </row>
        <row r="815">
          <cell r="A815">
            <v>39225</v>
          </cell>
          <cell r="B815" t="str">
            <v>FÓRMULAS, DISEÑOS Y PROTOTIPOS</v>
          </cell>
        </row>
        <row r="816">
          <cell r="A816">
            <v>39229</v>
          </cell>
          <cell r="B816" t="str">
            <v>OTROS ACTIVOS INTANGIBLES</v>
          </cell>
        </row>
        <row r="817">
          <cell r="A817">
            <v>3923</v>
          </cell>
          <cell r="B817" t="str">
            <v xml:space="preserve">INTAGIBLES - COSTO DE FINANCIACION </v>
          </cell>
        </row>
        <row r="818">
          <cell r="A818">
            <v>39234</v>
          </cell>
          <cell r="B818" t="str">
            <v>COSTO DE EXPLORACION Y DESARROLLO</v>
          </cell>
        </row>
        <row r="819">
          <cell r="A819">
            <v>393</v>
          </cell>
          <cell r="B819" t="str">
            <v>AGOTAMIENTO ACUMULADO</v>
          </cell>
        </row>
        <row r="820">
          <cell r="A820">
            <v>3931</v>
          </cell>
          <cell r="B820" t="str">
            <v>AGOTAMIENTO DE RESERVAS DE RECURSOS EXTRAÍBLES</v>
          </cell>
        </row>
        <row r="821">
          <cell r="A821">
            <v>40</v>
          </cell>
          <cell r="B821" t="str">
            <v>TRIBUTOS Y APORTES AL SISTEMA DE PENSIONES Y DE SALUD POR PAGAR</v>
          </cell>
        </row>
        <row r="822">
          <cell r="A822">
            <v>401</v>
          </cell>
          <cell r="B822" t="str">
            <v>GOBIERNO CENTRAL</v>
          </cell>
        </row>
        <row r="823">
          <cell r="A823">
            <v>4011</v>
          </cell>
          <cell r="B823" t="str">
            <v>IMPUESTO GENERAL A LAS VENTAS</v>
          </cell>
        </row>
        <row r="824">
          <cell r="A824">
            <v>40111</v>
          </cell>
          <cell r="B824" t="str">
            <v>IGV - CUENTA PROPIA</v>
          </cell>
        </row>
        <row r="825">
          <cell r="A825">
            <v>40112</v>
          </cell>
          <cell r="B825" t="str">
            <v>IGV - SERVICIOS PRESTADOS POR NO DOMICILIADOS</v>
          </cell>
        </row>
        <row r="826">
          <cell r="A826">
            <v>40113</v>
          </cell>
          <cell r="B826" t="str">
            <v>IGV - RÉGIMEN DE PERCEPCIONES</v>
          </cell>
        </row>
        <row r="827">
          <cell r="A827">
            <v>40114</v>
          </cell>
          <cell r="B827" t="str">
            <v>IGV - RÉGIMEN DE RETENCIONES</v>
          </cell>
        </row>
        <row r="828">
          <cell r="A828">
            <v>4012</v>
          </cell>
          <cell r="B828" t="str">
            <v>IMPUESTO SELECTIVO AL CONSUMO</v>
          </cell>
        </row>
        <row r="829">
          <cell r="A829">
            <v>4015</v>
          </cell>
          <cell r="B829" t="str">
            <v>DERECHOS ADUANEROS</v>
          </cell>
        </row>
        <row r="830">
          <cell r="A830">
            <v>40151</v>
          </cell>
          <cell r="B830" t="str">
            <v>DERECHOS ARANCELARIOS</v>
          </cell>
        </row>
        <row r="831">
          <cell r="A831">
            <v>40152</v>
          </cell>
          <cell r="B831" t="str">
            <v>DERECHOS ADUANEROS POR VENTAS</v>
          </cell>
        </row>
        <row r="832">
          <cell r="A832">
            <v>4017</v>
          </cell>
          <cell r="B832" t="str">
            <v>IMPUESTO A LA RENTA</v>
          </cell>
        </row>
        <row r="833">
          <cell r="A833">
            <v>40171</v>
          </cell>
          <cell r="B833" t="str">
            <v>RENTA DE TERCERA CATEGORÍA</v>
          </cell>
        </row>
        <row r="834">
          <cell r="A834">
            <v>40172</v>
          </cell>
          <cell r="B834" t="str">
            <v>RENTA DE CUARTA CATEGORÍA</v>
          </cell>
        </row>
        <row r="835">
          <cell r="A835">
            <v>40173</v>
          </cell>
          <cell r="B835" t="str">
            <v>RENTA DE QUINTA CATEGORÍA</v>
          </cell>
        </row>
        <row r="836">
          <cell r="A836">
            <v>40174</v>
          </cell>
          <cell r="B836" t="str">
            <v>RENTA DE NO DOMICILIADOS</v>
          </cell>
        </row>
        <row r="837">
          <cell r="A837">
            <v>40175</v>
          </cell>
          <cell r="B837" t="str">
            <v>OTRAS RETENCIONES</v>
          </cell>
        </row>
        <row r="838">
          <cell r="A838">
            <v>4018</v>
          </cell>
          <cell r="B838" t="str">
            <v xml:space="preserve">OTROS IMPUESTOS Y CONTARPRESTACIONE </v>
          </cell>
        </row>
        <row r="839">
          <cell r="A839">
            <v>40181</v>
          </cell>
          <cell r="B839" t="str">
            <v>IMPUESTO A LAS TRANSACCIONES FINANCIERAS</v>
          </cell>
        </row>
        <row r="840">
          <cell r="A840">
            <v>40182</v>
          </cell>
          <cell r="B840" t="str">
            <v>IMPUESTO A LOS JUEGOS DE CASINO Y TRAGAMONEDAS</v>
          </cell>
        </row>
        <row r="841">
          <cell r="A841">
            <v>40183</v>
          </cell>
          <cell r="B841" t="str">
            <v>TASAS POR LA PRESTACIÓN DE SERVICIOS PÚBLICOS</v>
          </cell>
        </row>
        <row r="842">
          <cell r="A842">
            <v>40184</v>
          </cell>
          <cell r="B842" t="str">
            <v>REGALÍAS</v>
          </cell>
        </row>
        <row r="843">
          <cell r="A843">
            <v>40185</v>
          </cell>
          <cell r="B843" t="str">
            <v>IMPUESTO A LOS DIVIDENDOS</v>
          </cell>
        </row>
        <row r="844">
          <cell r="A844">
            <v>40186</v>
          </cell>
          <cell r="B844" t="str">
            <v xml:space="preserve">IMPUESTO TEMPORAL A LOS ACTIVOS NETOS </v>
          </cell>
        </row>
        <row r="845">
          <cell r="A845">
            <v>40189</v>
          </cell>
          <cell r="B845" t="str">
            <v xml:space="preserve">OTROS IMPUESTOS    </v>
          </cell>
        </row>
        <row r="846">
          <cell r="A846">
            <v>402</v>
          </cell>
          <cell r="B846" t="str">
            <v>CERTIFICADOS TRIBUTARIOS</v>
          </cell>
        </row>
        <row r="847">
          <cell r="A847">
            <v>403</v>
          </cell>
          <cell r="B847" t="str">
            <v>INSTITUCIONES PÚBLICAS</v>
          </cell>
        </row>
        <row r="848">
          <cell r="A848">
            <v>4031</v>
          </cell>
          <cell r="B848" t="str">
            <v>ESSALUD</v>
          </cell>
        </row>
        <row r="849">
          <cell r="A849">
            <v>4032</v>
          </cell>
          <cell r="B849" t="str">
            <v>ONP</v>
          </cell>
        </row>
        <row r="850">
          <cell r="A850">
            <v>4033</v>
          </cell>
          <cell r="B850" t="str">
            <v>CONTRIBUCIÓN AL SENATI</v>
          </cell>
        </row>
        <row r="851">
          <cell r="A851">
            <v>4034</v>
          </cell>
          <cell r="B851" t="str">
            <v>CONTRIBUCIÓN AL SENCICO</v>
          </cell>
        </row>
        <row r="852">
          <cell r="A852">
            <v>4039</v>
          </cell>
          <cell r="B852" t="str">
            <v>OTRAS INSTITUCIONES</v>
          </cell>
        </row>
        <row r="853">
          <cell r="A853">
            <v>405</v>
          </cell>
          <cell r="B853" t="str">
            <v>GOBIERNOS REGIONALES</v>
          </cell>
        </row>
        <row r="854">
          <cell r="A854">
            <v>406</v>
          </cell>
          <cell r="B854" t="str">
            <v>GOBIERNOS LOCALES</v>
          </cell>
        </row>
        <row r="855">
          <cell r="A855">
            <v>4061</v>
          </cell>
          <cell r="B855" t="str">
            <v>IMPUESTOS</v>
          </cell>
        </row>
        <row r="856">
          <cell r="A856">
            <v>40611</v>
          </cell>
          <cell r="B856" t="str">
            <v>IMPUESTO AL PATRIMONIO VEHICULAR</v>
          </cell>
        </row>
        <row r="857">
          <cell r="A857">
            <v>40612</v>
          </cell>
          <cell r="B857" t="str">
            <v>IMPUESTO A LAS APUESTAS</v>
          </cell>
        </row>
        <row r="858">
          <cell r="A858">
            <v>40613</v>
          </cell>
          <cell r="B858" t="str">
            <v>IMPUESTO A LOS JUEGOS</v>
          </cell>
        </row>
        <row r="859">
          <cell r="A859">
            <v>40614</v>
          </cell>
          <cell r="B859" t="str">
            <v>IMPUESTO DE ALCABALA</v>
          </cell>
        </row>
        <row r="860">
          <cell r="A860">
            <v>40615</v>
          </cell>
          <cell r="B860" t="str">
            <v>IMPUESTO PREDIAL</v>
          </cell>
        </row>
        <row r="861">
          <cell r="A861">
            <v>40616</v>
          </cell>
          <cell r="B861" t="str">
            <v>IMPUESTO A LOS ESPECTÁCULOS PÚBLICOS NO DEPORTIVOS</v>
          </cell>
        </row>
        <row r="862">
          <cell r="A862">
            <v>4062</v>
          </cell>
          <cell r="B862" t="str">
            <v>CONTRIBUCIONES</v>
          </cell>
        </row>
        <row r="863">
          <cell r="A863">
            <v>4063</v>
          </cell>
          <cell r="B863" t="str">
            <v>TASAS</v>
          </cell>
        </row>
        <row r="864">
          <cell r="A864">
            <v>40631</v>
          </cell>
          <cell r="B864" t="str">
            <v>LICENCIA DE APERTURA DE ESTABLECIMIENTOS</v>
          </cell>
        </row>
        <row r="865">
          <cell r="A865">
            <v>40632</v>
          </cell>
          <cell r="B865" t="str">
            <v>TRANSPORTE PÚBLICO</v>
          </cell>
        </row>
        <row r="866">
          <cell r="A866">
            <v>40633</v>
          </cell>
          <cell r="B866" t="str">
            <v>ESTACIONAMIENTO DE VEHÍCULOS</v>
          </cell>
        </row>
        <row r="867">
          <cell r="A867">
            <v>40634</v>
          </cell>
          <cell r="B867" t="str">
            <v>SERVICIOS PÚBLICOS O ARBITRIOS</v>
          </cell>
        </row>
        <row r="868">
          <cell r="A868">
            <v>40635</v>
          </cell>
          <cell r="B868" t="str">
            <v>SERVICIOS ADMINISTRATIVOS O DERECHOS</v>
          </cell>
        </row>
        <row r="869">
          <cell r="A869">
            <v>407</v>
          </cell>
          <cell r="B869" t="str">
            <v>ADMINISTRADORAS DE FONDOS DE PENSIONES</v>
          </cell>
        </row>
        <row r="870">
          <cell r="A870">
            <v>408</v>
          </cell>
          <cell r="B870" t="str">
            <v>EMPRESAS PRESTADORAS DE SERVICIOS DE SALUD</v>
          </cell>
        </row>
        <row r="871">
          <cell r="A871">
            <v>4081</v>
          </cell>
          <cell r="B871" t="str">
            <v>CUENTA PROPIA</v>
          </cell>
        </row>
        <row r="872">
          <cell r="A872">
            <v>4082</v>
          </cell>
          <cell r="B872" t="str">
            <v>CUENTA DE TERCEROS</v>
          </cell>
        </row>
        <row r="873">
          <cell r="A873">
            <v>409</v>
          </cell>
          <cell r="B873" t="str">
            <v>OTROS COSTOS ADMINISTRATIVOS E INTERESES</v>
          </cell>
        </row>
        <row r="874">
          <cell r="A874">
            <v>41</v>
          </cell>
          <cell r="B874" t="str">
            <v>REMUNERACIONES Y PARTICIPACIONES POR PAGAR</v>
          </cell>
        </row>
        <row r="875">
          <cell r="A875">
            <v>411</v>
          </cell>
          <cell r="B875" t="str">
            <v>REMUNERACIONES POR PAGAR</v>
          </cell>
        </row>
        <row r="876">
          <cell r="A876">
            <v>4111</v>
          </cell>
          <cell r="B876" t="str">
            <v>SUELDOS Y SALARIOS POR PAGAR</v>
          </cell>
        </row>
        <row r="877">
          <cell r="A877">
            <v>4112</v>
          </cell>
          <cell r="B877" t="str">
            <v>COMISIONES POR PAGAR</v>
          </cell>
        </row>
        <row r="878">
          <cell r="A878">
            <v>4113</v>
          </cell>
          <cell r="B878" t="str">
            <v>REMUNERACIONES EN ESPECIE POR PAGAR</v>
          </cell>
        </row>
        <row r="879">
          <cell r="A879">
            <v>4114</v>
          </cell>
          <cell r="B879" t="str">
            <v>GRATIFICACIONES POR PAGAR</v>
          </cell>
        </row>
        <row r="880">
          <cell r="A880">
            <v>4115</v>
          </cell>
          <cell r="B880" t="str">
            <v>VACACIONES POR PAGAR</v>
          </cell>
        </row>
        <row r="881">
          <cell r="A881">
            <v>413</v>
          </cell>
          <cell r="B881" t="str">
            <v>PARTICIPACIÓN DE LOS TRABAJADORES POR PAGAR</v>
          </cell>
        </row>
        <row r="882">
          <cell r="A882">
            <v>415</v>
          </cell>
          <cell r="B882" t="str">
            <v>BENEFICIOS SOCIALES DE LOS TRABAJADORES POR PAGAR</v>
          </cell>
        </row>
        <row r="883">
          <cell r="A883">
            <v>4151</v>
          </cell>
          <cell r="B883" t="str">
            <v>COMPENSACIÓN POR TIEMPO DE SERVICIOS</v>
          </cell>
        </row>
        <row r="884">
          <cell r="A884">
            <v>4152</v>
          </cell>
          <cell r="B884" t="str">
            <v>ADELANTO DE COMPENSACIÓN POR TIEMPO DE SERVICIOS</v>
          </cell>
        </row>
        <row r="885">
          <cell r="A885">
            <v>4153</v>
          </cell>
          <cell r="B885" t="str">
            <v>PENSIONES Y JUBILACIONES</v>
          </cell>
        </row>
        <row r="886">
          <cell r="A886">
            <v>419</v>
          </cell>
          <cell r="B886" t="str">
            <v>OTRAS REMUNERACIONES Y PARTICIPACIONES POR PAGAR</v>
          </cell>
        </row>
        <row r="887">
          <cell r="A887">
            <v>42</v>
          </cell>
          <cell r="B887" t="str">
            <v>CUENTAS POR PAGAR COMERCIALES – TERCEROS</v>
          </cell>
        </row>
        <row r="888">
          <cell r="A888">
            <v>421</v>
          </cell>
          <cell r="B888" t="str">
            <v>FACTURAS, BOLETAS Y OTROS COMPROBANTES POR PAGAR</v>
          </cell>
        </row>
        <row r="889">
          <cell r="A889">
            <v>4211</v>
          </cell>
          <cell r="B889" t="str">
            <v>NO EMITIDAS</v>
          </cell>
        </row>
        <row r="890">
          <cell r="A890">
            <v>4212</v>
          </cell>
          <cell r="B890" t="str">
            <v>EMITIDAS</v>
          </cell>
        </row>
        <row r="891">
          <cell r="A891">
            <v>422</v>
          </cell>
          <cell r="B891" t="str">
            <v>ANTICIPOS A PROVEEDORES</v>
          </cell>
        </row>
        <row r="892">
          <cell r="A892">
            <v>423</v>
          </cell>
          <cell r="B892" t="str">
            <v>LETRAS POR PAGAR</v>
          </cell>
        </row>
        <row r="893">
          <cell r="A893">
            <v>424</v>
          </cell>
          <cell r="B893" t="str">
            <v>HONORARIOS POR PAGAR</v>
          </cell>
        </row>
        <row r="894">
          <cell r="A894">
            <v>43</v>
          </cell>
          <cell r="B894" t="str">
            <v>CUENTAS POR PAGAR COMERCIALES – RELACIONADAS</v>
          </cell>
        </row>
        <row r="895">
          <cell r="A895">
            <v>431</v>
          </cell>
          <cell r="B895" t="str">
            <v>FACTURAS, BOLETAS Y OTROS COMPROBANTES POR PAGAR</v>
          </cell>
        </row>
        <row r="896">
          <cell r="A896">
            <v>4311</v>
          </cell>
          <cell r="B896" t="str">
            <v>NO EMITIDAS</v>
          </cell>
        </row>
        <row r="897">
          <cell r="A897">
            <v>43111</v>
          </cell>
          <cell r="B897" t="str">
            <v>MATRIZ</v>
          </cell>
        </row>
        <row r="898">
          <cell r="A898">
            <v>43112</v>
          </cell>
          <cell r="B898" t="str">
            <v>SUBSIDIARIAS</v>
          </cell>
        </row>
        <row r="899">
          <cell r="A899">
            <v>43113</v>
          </cell>
          <cell r="B899" t="str">
            <v>ASOCIADAS</v>
          </cell>
        </row>
        <row r="900">
          <cell r="A900">
            <v>43114</v>
          </cell>
          <cell r="B900" t="str">
            <v>SUCURSALES</v>
          </cell>
        </row>
        <row r="901">
          <cell r="A901">
            <v>43115</v>
          </cell>
          <cell r="B901" t="str">
            <v>OTROS</v>
          </cell>
        </row>
        <row r="902">
          <cell r="A902">
            <v>4312</v>
          </cell>
          <cell r="B902" t="str">
            <v>EMITIDAS</v>
          </cell>
        </row>
        <row r="903">
          <cell r="A903">
            <v>43121</v>
          </cell>
          <cell r="B903" t="str">
            <v>MATRIZ</v>
          </cell>
        </row>
        <row r="904">
          <cell r="A904">
            <v>43122</v>
          </cell>
          <cell r="B904" t="str">
            <v>SUBSIDIARIAS</v>
          </cell>
        </row>
        <row r="905">
          <cell r="A905">
            <v>43123</v>
          </cell>
          <cell r="B905" t="str">
            <v>ASOCIADAS</v>
          </cell>
        </row>
        <row r="906">
          <cell r="A906">
            <v>43124</v>
          </cell>
          <cell r="B906" t="str">
            <v>SUCURSALES</v>
          </cell>
        </row>
        <row r="907">
          <cell r="A907">
            <v>43125</v>
          </cell>
          <cell r="B907" t="str">
            <v>OTROS</v>
          </cell>
        </row>
        <row r="908">
          <cell r="A908">
            <v>432</v>
          </cell>
          <cell r="B908" t="str">
            <v>ANTICIPOS OTORGADOS</v>
          </cell>
        </row>
        <row r="909">
          <cell r="A909">
            <v>4321</v>
          </cell>
          <cell r="B909" t="str">
            <v>ANTCIPOS OTORGADOS</v>
          </cell>
        </row>
        <row r="910">
          <cell r="A910">
            <v>43211</v>
          </cell>
          <cell r="B910" t="str">
            <v>MATRIZ</v>
          </cell>
        </row>
        <row r="911">
          <cell r="A911">
            <v>43212</v>
          </cell>
          <cell r="B911" t="str">
            <v>SUBSIDIARIAS</v>
          </cell>
        </row>
        <row r="912">
          <cell r="A912">
            <v>43213</v>
          </cell>
          <cell r="B912" t="str">
            <v>ASOCIADAS</v>
          </cell>
        </row>
        <row r="913">
          <cell r="A913">
            <v>43214</v>
          </cell>
          <cell r="B913" t="str">
            <v>SUCURSALES</v>
          </cell>
        </row>
        <row r="914">
          <cell r="A914">
            <v>43215</v>
          </cell>
          <cell r="B914" t="str">
            <v>OTROS</v>
          </cell>
        </row>
        <row r="915">
          <cell r="A915">
            <v>433</v>
          </cell>
          <cell r="B915" t="str">
            <v>LETRAS POR PAGAR</v>
          </cell>
        </row>
        <row r="916">
          <cell r="A916">
            <v>4331</v>
          </cell>
          <cell r="B916" t="str">
            <v>LETRAS POR PAGAR</v>
          </cell>
        </row>
        <row r="917">
          <cell r="A917">
            <v>43311</v>
          </cell>
          <cell r="B917" t="str">
            <v>MATRIZ</v>
          </cell>
        </row>
        <row r="918">
          <cell r="A918">
            <v>43312</v>
          </cell>
          <cell r="B918" t="str">
            <v>SUBSIDIARIAS</v>
          </cell>
        </row>
        <row r="919">
          <cell r="A919">
            <v>43313</v>
          </cell>
          <cell r="B919" t="str">
            <v>ASOCIADAS</v>
          </cell>
        </row>
        <row r="920">
          <cell r="A920">
            <v>43314</v>
          </cell>
          <cell r="B920" t="str">
            <v>SUCURSALES</v>
          </cell>
        </row>
        <row r="921">
          <cell r="A921">
            <v>43315</v>
          </cell>
          <cell r="B921" t="str">
            <v>OTROS</v>
          </cell>
        </row>
        <row r="922">
          <cell r="A922">
            <v>434</v>
          </cell>
          <cell r="B922" t="str">
            <v>HONORARIOS POR PAGAR</v>
          </cell>
        </row>
        <row r="923">
          <cell r="A923">
            <v>4341</v>
          </cell>
          <cell r="B923" t="str">
            <v>HONORARIOS POR PAGAR</v>
          </cell>
        </row>
        <row r="924">
          <cell r="A924">
            <v>43411</v>
          </cell>
          <cell r="B924" t="str">
            <v>MATRIZ</v>
          </cell>
        </row>
        <row r="925">
          <cell r="A925">
            <v>43412</v>
          </cell>
          <cell r="B925" t="str">
            <v>SUBSIDIARIAS</v>
          </cell>
        </row>
        <row r="926">
          <cell r="A926">
            <v>43413</v>
          </cell>
          <cell r="B926" t="str">
            <v>ASOCIADAS</v>
          </cell>
        </row>
        <row r="927">
          <cell r="A927">
            <v>43414</v>
          </cell>
          <cell r="B927" t="str">
            <v>SUCURSALES</v>
          </cell>
        </row>
        <row r="928">
          <cell r="A928">
            <v>43415</v>
          </cell>
          <cell r="B928" t="str">
            <v>OTROS</v>
          </cell>
        </row>
        <row r="929">
          <cell r="A929">
            <v>44</v>
          </cell>
          <cell r="B929" t="str">
            <v>CUENTAS POR PAGAR ACCIONISTAS, DIRECTORES Y GERENTES</v>
          </cell>
        </row>
        <row r="930">
          <cell r="A930">
            <v>441</v>
          </cell>
          <cell r="B930" t="str">
            <v>ACCIONISTAS (O SOCIOS)</v>
          </cell>
        </row>
        <row r="931">
          <cell r="A931">
            <v>4411</v>
          </cell>
          <cell r="B931" t="str">
            <v>PRÉSTAMOS</v>
          </cell>
        </row>
        <row r="932">
          <cell r="A932">
            <v>4412</v>
          </cell>
          <cell r="B932" t="str">
            <v>DIVIDENDOS</v>
          </cell>
        </row>
        <row r="933">
          <cell r="A933">
            <v>4419</v>
          </cell>
          <cell r="B933" t="str">
            <v>OTRAS CUENTAS POR PAGAR</v>
          </cell>
        </row>
        <row r="934">
          <cell r="A934">
            <v>442</v>
          </cell>
          <cell r="B934" t="str">
            <v>DIRECTORES</v>
          </cell>
        </row>
        <row r="935">
          <cell r="A935">
            <v>4421</v>
          </cell>
          <cell r="B935" t="str">
            <v>DIETAS</v>
          </cell>
        </row>
        <row r="936">
          <cell r="A936">
            <v>4429</v>
          </cell>
          <cell r="B936" t="str">
            <v>OTRAS CUENTAS POR PAGAR</v>
          </cell>
        </row>
        <row r="937">
          <cell r="A937">
            <v>443</v>
          </cell>
          <cell r="B937" t="str">
            <v>GERENTES</v>
          </cell>
        </row>
        <row r="938">
          <cell r="A938">
            <v>45</v>
          </cell>
          <cell r="B938" t="str">
            <v>OBLIGACIONES FINANCIERAS</v>
          </cell>
        </row>
        <row r="939">
          <cell r="A939">
            <v>451</v>
          </cell>
          <cell r="B939" t="str">
            <v>PRÉSTAMOS DE INSTITUCIONES FINANCIERAS Y OTRAS ENTIDADES</v>
          </cell>
        </row>
        <row r="940">
          <cell r="A940">
            <v>4511</v>
          </cell>
          <cell r="B940" t="str">
            <v>INSTITUCIONES FINANCIERAS</v>
          </cell>
        </row>
        <row r="941">
          <cell r="A941">
            <v>4512</v>
          </cell>
          <cell r="B941" t="str">
            <v>OTRAS ENTIDADES</v>
          </cell>
        </row>
        <row r="942">
          <cell r="A942">
            <v>452</v>
          </cell>
          <cell r="B942" t="str">
            <v>CONTRATOS DE ARRENDAMIENTO FINANCIERO</v>
          </cell>
        </row>
        <row r="943">
          <cell r="A943">
            <v>453</v>
          </cell>
          <cell r="B943" t="str">
            <v>OBLIGACIONES EMITIDAS</v>
          </cell>
        </row>
        <row r="944">
          <cell r="A944">
            <v>4531</v>
          </cell>
          <cell r="B944" t="str">
            <v xml:space="preserve">BONOS EMITIDOS </v>
          </cell>
        </row>
        <row r="945">
          <cell r="A945">
            <v>4532</v>
          </cell>
          <cell r="B945" t="str">
            <v>BONOS TITULIZADOS</v>
          </cell>
        </row>
        <row r="946">
          <cell r="A946">
            <v>4533</v>
          </cell>
          <cell r="B946" t="str">
            <v>PAPELES COMERCIALES</v>
          </cell>
        </row>
        <row r="947">
          <cell r="A947">
            <v>4539</v>
          </cell>
          <cell r="B947" t="str">
            <v xml:space="preserve">OTRAS OBLIGACIONES   </v>
          </cell>
        </row>
        <row r="948">
          <cell r="A948">
            <v>454</v>
          </cell>
          <cell r="B948" t="str">
            <v>OTROS INSTRUMENTOS FINANCIEROS POR PAGAR</v>
          </cell>
        </row>
        <row r="949">
          <cell r="A949">
            <v>4541</v>
          </cell>
          <cell r="B949" t="str">
            <v>LETRAS</v>
          </cell>
        </row>
        <row r="950">
          <cell r="A950">
            <v>4542</v>
          </cell>
          <cell r="B950" t="str">
            <v>PAPELES COMERCIALES</v>
          </cell>
        </row>
        <row r="951">
          <cell r="A951">
            <v>4543</v>
          </cell>
          <cell r="B951" t="str">
            <v>BONOS</v>
          </cell>
        </row>
        <row r="952">
          <cell r="A952">
            <v>4544</v>
          </cell>
          <cell r="B952" t="str">
            <v>PAGARÉS</v>
          </cell>
        </row>
        <row r="953">
          <cell r="A953">
            <v>4545</v>
          </cell>
          <cell r="B953" t="str">
            <v>FACTURAS CONFORMADAS</v>
          </cell>
        </row>
        <row r="954">
          <cell r="A954">
            <v>4549</v>
          </cell>
          <cell r="B954" t="str">
            <v>OTRAS OBLIGACIONES FINANCIERAS</v>
          </cell>
        </row>
        <row r="955">
          <cell r="A955">
            <v>455</v>
          </cell>
          <cell r="B955" t="str">
            <v>COSTOS DE FINANCIACIÓN POR PAGAR</v>
          </cell>
        </row>
        <row r="956">
          <cell r="A956">
            <v>4551</v>
          </cell>
          <cell r="B956" t="str">
            <v>PRÉSTAMOS DE INSTITUCIONES FINANCIERAS Y OTRAS ENTIDADES</v>
          </cell>
        </row>
        <row r="957">
          <cell r="A957">
            <v>45511</v>
          </cell>
          <cell r="B957" t="str">
            <v>INSTITUCIONES FINANCIERAS</v>
          </cell>
        </row>
        <row r="958">
          <cell r="A958">
            <v>45512</v>
          </cell>
          <cell r="B958" t="str">
            <v>OTRAS ENTIDADES</v>
          </cell>
        </row>
        <row r="959">
          <cell r="A959">
            <v>4552</v>
          </cell>
          <cell r="B959" t="str">
            <v>CONTRATOS DE ARRENDAMIENTO FINANCIERO</v>
          </cell>
        </row>
        <row r="960">
          <cell r="A960">
            <v>4553</v>
          </cell>
          <cell r="B960" t="str">
            <v>OBLIGACIONES EMITIDAS</v>
          </cell>
        </row>
        <row r="961">
          <cell r="A961">
            <v>45531</v>
          </cell>
          <cell r="B961" t="str">
            <v xml:space="preserve">BONOS EMITIDOS </v>
          </cell>
        </row>
        <row r="962">
          <cell r="A962">
            <v>45532</v>
          </cell>
          <cell r="B962" t="str">
            <v>BONOS TITULIZADOS</v>
          </cell>
        </row>
        <row r="963">
          <cell r="A963">
            <v>45533</v>
          </cell>
          <cell r="B963" t="str">
            <v>PAPELES COMERCIALES</v>
          </cell>
        </row>
        <row r="964">
          <cell r="A964">
            <v>45539</v>
          </cell>
          <cell r="B964" t="str">
            <v xml:space="preserve">OTRAS OBLIGACIONES   </v>
          </cell>
        </row>
        <row r="965">
          <cell r="A965">
            <v>4554</v>
          </cell>
          <cell r="B965" t="str">
            <v>OTROS INSTRUMENTOS FINANCIEROS POR PAGAR</v>
          </cell>
        </row>
        <row r="966">
          <cell r="A966">
            <v>45541</v>
          </cell>
          <cell r="B966" t="str">
            <v>LETRAS</v>
          </cell>
        </row>
        <row r="967">
          <cell r="A967">
            <v>45542</v>
          </cell>
          <cell r="B967" t="str">
            <v>PAPELES COMERCIALES</v>
          </cell>
        </row>
        <row r="968">
          <cell r="A968">
            <v>45543</v>
          </cell>
          <cell r="B968" t="str">
            <v>BONOS</v>
          </cell>
        </row>
        <row r="969">
          <cell r="A969">
            <v>45544</v>
          </cell>
          <cell r="B969" t="str">
            <v>PAGARÉS</v>
          </cell>
        </row>
        <row r="970">
          <cell r="A970">
            <v>45545</v>
          </cell>
          <cell r="B970" t="str">
            <v>FACTURAS CONFORMADAS</v>
          </cell>
        </row>
        <row r="971">
          <cell r="A971">
            <v>45549</v>
          </cell>
          <cell r="B971" t="str">
            <v>OTRAS OBLIGACIONES FINANCIERAS</v>
          </cell>
        </row>
        <row r="972">
          <cell r="A972">
            <v>456</v>
          </cell>
          <cell r="B972" t="str">
            <v>PRÉSTAMOS CON COMPROMISOS DE RECOMPRA</v>
          </cell>
        </row>
        <row r="973">
          <cell r="A973">
            <v>46</v>
          </cell>
          <cell r="B973" t="str">
            <v>CUENTAS POR PAGAR DIVERSAS – TERCEROS</v>
          </cell>
        </row>
        <row r="974">
          <cell r="A974">
            <v>461</v>
          </cell>
          <cell r="B974" t="str">
            <v>RECLAMACIONES DE TERCEROS</v>
          </cell>
        </row>
        <row r="975">
          <cell r="A975">
            <v>464</v>
          </cell>
          <cell r="B975" t="str">
            <v>PASIVOS POR INSTRUMENTOS FINANCIEROS DERIVADOS</v>
          </cell>
        </row>
        <row r="976">
          <cell r="A976">
            <v>4641</v>
          </cell>
          <cell r="B976" t="str">
            <v>INSTRUMENTOS FINANCEROS PRIMARIOS</v>
          </cell>
        </row>
        <row r="977">
          <cell r="A977">
            <v>4642</v>
          </cell>
          <cell r="B977" t="str">
            <v xml:space="preserve">INSTRUMENTOS FIANNCIEROS DERIVADOS </v>
          </cell>
        </row>
        <row r="978">
          <cell r="A978">
            <v>46421</v>
          </cell>
          <cell r="B978" t="str">
            <v xml:space="preserve">CARTERA DE NEGOCIACION  </v>
          </cell>
        </row>
        <row r="979">
          <cell r="A979">
            <v>46422</v>
          </cell>
          <cell r="B979" t="str">
            <v xml:space="preserve">INSTRUMENTOS DE COERTURA </v>
          </cell>
        </row>
        <row r="980">
          <cell r="A980">
            <v>465</v>
          </cell>
          <cell r="B980" t="str">
            <v>PASIVOS POR COMPRA DE ACTIVO INMOVILIZADO</v>
          </cell>
        </row>
        <row r="981">
          <cell r="A981">
            <v>4651</v>
          </cell>
          <cell r="B981" t="str">
            <v>INVESIONES MOVILIARIAS</v>
          </cell>
        </row>
        <row r="982">
          <cell r="A982">
            <v>4652</v>
          </cell>
          <cell r="B982" t="str">
            <v>INVERSIONES INMOBILIARIAS</v>
          </cell>
        </row>
        <row r="983">
          <cell r="A983">
            <v>4653</v>
          </cell>
          <cell r="B983" t="str">
            <v>ACTIVOS ADQUIRIDOS EN ARRENDAMIENTO FINANCIERO</v>
          </cell>
        </row>
        <row r="984">
          <cell r="A984">
            <v>4654</v>
          </cell>
          <cell r="B984" t="str">
            <v xml:space="preserve">INMUEBLE MAQUINARIAS Y EQUIPOS </v>
          </cell>
        </row>
        <row r="985">
          <cell r="A985">
            <v>4655</v>
          </cell>
          <cell r="B985" t="str">
            <v>INTANGIBLES</v>
          </cell>
        </row>
        <row r="986">
          <cell r="A986">
            <v>4656</v>
          </cell>
          <cell r="B986" t="str">
            <v>ACTIVOS BIOLOGICOS</v>
          </cell>
        </row>
        <row r="987">
          <cell r="A987">
            <v>467</v>
          </cell>
          <cell r="B987" t="str">
            <v>DEPÓSITOS RECIBIDOS EN GARANTÍA</v>
          </cell>
        </row>
        <row r="988">
          <cell r="A988">
            <v>469</v>
          </cell>
          <cell r="B988" t="str">
            <v>OTRAS CUENTAS POR PAGAR DIVERSAS</v>
          </cell>
        </row>
        <row r="989">
          <cell r="A989">
            <v>4691</v>
          </cell>
          <cell r="B989" t="str">
            <v>SUBSIDIOS GUBERNAMENTALES</v>
          </cell>
        </row>
        <row r="990">
          <cell r="A990">
            <v>4692</v>
          </cell>
          <cell r="B990" t="str">
            <v>DONACIONES CONDICIONADAS</v>
          </cell>
        </row>
        <row r="991">
          <cell r="A991">
            <v>4699</v>
          </cell>
          <cell r="B991" t="str">
            <v xml:space="preserve">OTRAS CUENTAS POR PAGAR </v>
          </cell>
        </row>
        <row r="992">
          <cell r="A992">
            <v>47</v>
          </cell>
          <cell r="B992" t="str">
            <v>CUENTAS POR PAGAR DIVERSAS – RELACIONADAS</v>
          </cell>
        </row>
        <row r="993">
          <cell r="A993">
            <v>471</v>
          </cell>
          <cell r="B993" t="str">
            <v>PRÉSTAMOS</v>
          </cell>
        </row>
        <row r="994">
          <cell r="A994">
            <v>4711</v>
          </cell>
          <cell r="B994" t="str">
            <v>MATRIZ</v>
          </cell>
        </row>
        <row r="995">
          <cell r="A995">
            <v>4712</v>
          </cell>
          <cell r="B995" t="str">
            <v>SUBSIDIARIAS</v>
          </cell>
        </row>
        <row r="996">
          <cell r="A996">
            <v>4713</v>
          </cell>
          <cell r="B996" t="str">
            <v>ASOCIADAS</v>
          </cell>
        </row>
        <row r="997">
          <cell r="A997">
            <v>4714</v>
          </cell>
          <cell r="B997" t="str">
            <v>SUCURSALES</v>
          </cell>
        </row>
        <row r="998">
          <cell r="A998">
            <v>4715</v>
          </cell>
          <cell r="B998" t="str">
            <v>OTRAS</v>
          </cell>
        </row>
        <row r="999">
          <cell r="A999">
            <v>472</v>
          </cell>
          <cell r="B999" t="str">
            <v>COSTOS DE FINANCIACIÓN</v>
          </cell>
        </row>
        <row r="1000">
          <cell r="A1000">
            <v>4721</v>
          </cell>
          <cell r="B1000" t="str">
            <v>MATRIZ</v>
          </cell>
        </row>
        <row r="1001">
          <cell r="A1001">
            <v>4722</v>
          </cell>
          <cell r="B1001" t="str">
            <v>SUBSIDIARIAS</v>
          </cell>
        </row>
        <row r="1002">
          <cell r="A1002">
            <v>4723</v>
          </cell>
          <cell r="B1002" t="str">
            <v>ASOCIADAS</v>
          </cell>
        </row>
        <row r="1003">
          <cell r="A1003">
            <v>4724</v>
          </cell>
          <cell r="B1003" t="str">
            <v>SUCURSALES</v>
          </cell>
        </row>
        <row r="1004">
          <cell r="A1004">
            <v>4725</v>
          </cell>
          <cell r="B1004" t="str">
            <v>OTRAS</v>
          </cell>
        </row>
        <row r="1005">
          <cell r="A1005">
            <v>473</v>
          </cell>
          <cell r="B1005" t="str">
            <v>ANTICIPOS RECIBIDOS</v>
          </cell>
        </row>
        <row r="1006">
          <cell r="A1006">
            <v>4731</v>
          </cell>
          <cell r="B1006" t="str">
            <v>MATRIZ</v>
          </cell>
        </row>
        <row r="1007">
          <cell r="A1007">
            <v>4732</v>
          </cell>
          <cell r="B1007" t="str">
            <v>SUBSIDIARIAS</v>
          </cell>
        </row>
        <row r="1008">
          <cell r="A1008">
            <v>4733</v>
          </cell>
          <cell r="B1008" t="str">
            <v>ASOCIADAS</v>
          </cell>
        </row>
        <row r="1009">
          <cell r="A1009">
            <v>4734</v>
          </cell>
          <cell r="B1009" t="str">
            <v>SUCURSALES</v>
          </cell>
        </row>
        <row r="1010">
          <cell r="A1010">
            <v>4734</v>
          </cell>
          <cell r="B1010" t="str">
            <v>OTRAS</v>
          </cell>
        </row>
        <row r="1011">
          <cell r="A1011">
            <v>474</v>
          </cell>
          <cell r="B1011" t="str">
            <v>REGALÍAS</v>
          </cell>
        </row>
        <row r="1012">
          <cell r="A1012">
            <v>4741</v>
          </cell>
          <cell r="B1012" t="str">
            <v>MATRIZ</v>
          </cell>
        </row>
        <row r="1013">
          <cell r="A1013">
            <v>4742</v>
          </cell>
          <cell r="B1013" t="str">
            <v>SUBSIDIARIAS</v>
          </cell>
        </row>
        <row r="1014">
          <cell r="A1014">
            <v>4743</v>
          </cell>
          <cell r="B1014" t="str">
            <v>ASOCIADAS</v>
          </cell>
        </row>
        <row r="1015">
          <cell r="A1015">
            <v>4744</v>
          </cell>
          <cell r="B1015" t="str">
            <v>SUCURSALES</v>
          </cell>
        </row>
        <row r="1016">
          <cell r="A1016">
            <v>4745</v>
          </cell>
          <cell r="B1016" t="str">
            <v>OTRAS</v>
          </cell>
        </row>
        <row r="1017">
          <cell r="A1017">
            <v>475</v>
          </cell>
          <cell r="B1017" t="str">
            <v>DIVIDENDOS</v>
          </cell>
        </row>
        <row r="1018">
          <cell r="A1018">
            <v>4751</v>
          </cell>
          <cell r="B1018" t="str">
            <v>MATRIZ</v>
          </cell>
        </row>
        <row r="1019">
          <cell r="A1019">
            <v>4752</v>
          </cell>
          <cell r="B1019" t="str">
            <v>SUBSIDIARIAS</v>
          </cell>
        </row>
        <row r="1020">
          <cell r="A1020">
            <v>4753</v>
          </cell>
          <cell r="B1020" t="str">
            <v>ASOCIADAS</v>
          </cell>
        </row>
        <row r="1021">
          <cell r="A1021">
            <v>4754</v>
          </cell>
          <cell r="B1021" t="str">
            <v>SUCURSALES</v>
          </cell>
        </row>
        <row r="1022">
          <cell r="A1022">
            <v>4755</v>
          </cell>
          <cell r="B1022" t="str">
            <v>OTRAS</v>
          </cell>
        </row>
        <row r="1023">
          <cell r="A1023">
            <v>477</v>
          </cell>
          <cell r="B1023" t="str">
            <v>PASIVO POR COMPRA DE ACTIVO INMOVILIZADO</v>
          </cell>
        </row>
        <row r="1024">
          <cell r="A1024">
            <v>4771</v>
          </cell>
          <cell r="B1024" t="str">
            <v xml:space="preserve">INVERSIONES MOBILIARIAS   </v>
          </cell>
        </row>
        <row r="1025">
          <cell r="A1025">
            <v>47711</v>
          </cell>
          <cell r="B1025" t="str">
            <v>MATRIZ</v>
          </cell>
        </row>
        <row r="1026">
          <cell r="A1026">
            <v>47712</v>
          </cell>
          <cell r="B1026" t="str">
            <v>SUBSIDIARIAS</v>
          </cell>
        </row>
        <row r="1027">
          <cell r="A1027">
            <v>47713</v>
          </cell>
          <cell r="B1027" t="str">
            <v>ASOCIADAS</v>
          </cell>
        </row>
        <row r="1028">
          <cell r="A1028">
            <v>47714</v>
          </cell>
          <cell r="B1028" t="str">
            <v>SUCURSALES</v>
          </cell>
        </row>
        <row r="1029">
          <cell r="A1029">
            <v>47715</v>
          </cell>
          <cell r="B1029" t="str">
            <v>OTRAS</v>
          </cell>
        </row>
        <row r="1030">
          <cell r="A1030">
            <v>4772</v>
          </cell>
          <cell r="B1030" t="str">
            <v>INVERSIONES INMOBILIARIAS</v>
          </cell>
        </row>
        <row r="1031">
          <cell r="A1031">
            <v>47721</v>
          </cell>
          <cell r="B1031" t="str">
            <v>MATRIZ</v>
          </cell>
        </row>
        <row r="1032">
          <cell r="A1032">
            <v>47722</v>
          </cell>
          <cell r="B1032" t="str">
            <v>SUBSIDIARIAS</v>
          </cell>
        </row>
        <row r="1033">
          <cell r="A1033">
            <v>47723</v>
          </cell>
          <cell r="B1033" t="str">
            <v>ASOCIADAS</v>
          </cell>
        </row>
        <row r="1034">
          <cell r="A1034">
            <v>47724</v>
          </cell>
          <cell r="B1034" t="str">
            <v>SUCURSALES</v>
          </cell>
        </row>
        <row r="1035">
          <cell r="A1035">
            <v>47725</v>
          </cell>
          <cell r="B1035" t="str">
            <v>OTRAS</v>
          </cell>
        </row>
        <row r="1036">
          <cell r="A1036">
            <v>4773</v>
          </cell>
          <cell r="B1036" t="str">
            <v>ACTIVOS ADQUIRIDOS EN ARRENDAMIENTO FINANCIERO</v>
          </cell>
        </row>
        <row r="1037">
          <cell r="A1037">
            <v>47731</v>
          </cell>
          <cell r="B1037" t="str">
            <v>MATRIZ</v>
          </cell>
        </row>
        <row r="1038">
          <cell r="A1038">
            <v>47732</v>
          </cell>
          <cell r="B1038" t="str">
            <v>SUBSIDIARIAS</v>
          </cell>
        </row>
        <row r="1039">
          <cell r="A1039">
            <v>47733</v>
          </cell>
          <cell r="B1039" t="str">
            <v>ASOCIADAS</v>
          </cell>
        </row>
        <row r="1040">
          <cell r="A1040">
            <v>47734</v>
          </cell>
          <cell r="B1040" t="str">
            <v>SUCURSALES</v>
          </cell>
        </row>
        <row r="1041">
          <cell r="A1041">
            <v>47735</v>
          </cell>
          <cell r="B1041" t="str">
            <v>OTRAS</v>
          </cell>
        </row>
        <row r="1042">
          <cell r="A1042">
            <v>4774</v>
          </cell>
          <cell r="B1042" t="str">
            <v xml:space="preserve">INMUEBLE MAQUINARIAS Y EQUIPOS </v>
          </cell>
        </row>
        <row r="1043">
          <cell r="A1043">
            <v>47741</v>
          </cell>
          <cell r="B1043" t="str">
            <v>MATRIZ</v>
          </cell>
        </row>
        <row r="1044">
          <cell r="A1044">
            <v>47742</v>
          </cell>
          <cell r="B1044" t="str">
            <v>SUBSIDIARIAS</v>
          </cell>
        </row>
        <row r="1045">
          <cell r="A1045">
            <v>47743</v>
          </cell>
          <cell r="B1045" t="str">
            <v>ASOCIADAS</v>
          </cell>
        </row>
        <row r="1046">
          <cell r="A1046">
            <v>47744</v>
          </cell>
          <cell r="B1046" t="str">
            <v>SUCURSALES</v>
          </cell>
        </row>
        <row r="1047">
          <cell r="A1047">
            <v>47745</v>
          </cell>
          <cell r="B1047" t="str">
            <v>OTRAS</v>
          </cell>
        </row>
        <row r="1048">
          <cell r="A1048">
            <v>4775</v>
          </cell>
          <cell r="B1048" t="str">
            <v>INTANGIBLES</v>
          </cell>
        </row>
        <row r="1049">
          <cell r="A1049">
            <v>47751</v>
          </cell>
          <cell r="B1049" t="str">
            <v>MATRIZ</v>
          </cell>
        </row>
        <row r="1050">
          <cell r="A1050">
            <v>47752</v>
          </cell>
          <cell r="B1050" t="str">
            <v>SUBSIDIARIAS</v>
          </cell>
        </row>
        <row r="1051">
          <cell r="A1051">
            <v>47753</v>
          </cell>
          <cell r="B1051" t="str">
            <v>ASOCIADAS</v>
          </cell>
        </row>
        <row r="1052">
          <cell r="A1052">
            <v>47754</v>
          </cell>
          <cell r="B1052" t="str">
            <v>SUCURSALES</v>
          </cell>
        </row>
        <row r="1053">
          <cell r="A1053">
            <v>47755</v>
          </cell>
          <cell r="B1053" t="str">
            <v>OTRAS</v>
          </cell>
        </row>
        <row r="1054">
          <cell r="A1054">
            <v>4776</v>
          </cell>
          <cell r="B1054" t="str">
            <v>ACTIVOS BIOLOGICOS</v>
          </cell>
        </row>
        <row r="1055">
          <cell r="A1055">
            <v>47761</v>
          </cell>
          <cell r="B1055" t="str">
            <v>MATRIZ</v>
          </cell>
        </row>
        <row r="1056">
          <cell r="A1056">
            <v>47762</v>
          </cell>
          <cell r="B1056" t="str">
            <v>SUBSIDIARIAS</v>
          </cell>
        </row>
        <row r="1057">
          <cell r="A1057">
            <v>47763</v>
          </cell>
          <cell r="B1057" t="str">
            <v>ASOCIADAS</v>
          </cell>
        </row>
        <row r="1058">
          <cell r="A1058">
            <v>47764</v>
          </cell>
          <cell r="B1058" t="str">
            <v>SUCURSALES</v>
          </cell>
        </row>
        <row r="1059">
          <cell r="A1059">
            <v>47765</v>
          </cell>
          <cell r="B1059" t="str">
            <v>OTRAS</v>
          </cell>
        </row>
        <row r="1060">
          <cell r="A1060">
            <v>479</v>
          </cell>
          <cell r="B1060" t="str">
            <v>OTRAS CUENTAS POR PAGAR DIVERSAS</v>
          </cell>
        </row>
        <row r="1061">
          <cell r="A1061">
            <v>4791</v>
          </cell>
          <cell r="B1061" t="str">
            <v>OTRAS CUENTAS POR PAGAR DIVERSAS</v>
          </cell>
        </row>
        <row r="1062">
          <cell r="A1062">
            <v>47911</v>
          </cell>
          <cell r="B1062" t="str">
            <v>MATRIZ</v>
          </cell>
        </row>
        <row r="1063">
          <cell r="A1063">
            <v>47912</v>
          </cell>
          <cell r="B1063" t="str">
            <v>SUBSIDIARIAS</v>
          </cell>
        </row>
        <row r="1064">
          <cell r="A1064">
            <v>47913</v>
          </cell>
          <cell r="B1064" t="str">
            <v>ASOCIADAS</v>
          </cell>
        </row>
        <row r="1065">
          <cell r="A1065">
            <v>47914</v>
          </cell>
          <cell r="B1065" t="str">
            <v>SUCURSALES</v>
          </cell>
        </row>
        <row r="1066">
          <cell r="A1066">
            <v>47915</v>
          </cell>
          <cell r="B1066" t="str">
            <v>OTRAS</v>
          </cell>
        </row>
        <row r="1067">
          <cell r="A1067">
            <v>48</v>
          </cell>
          <cell r="B1067" t="str">
            <v>PROVISIONES</v>
          </cell>
        </row>
        <row r="1068">
          <cell r="A1068">
            <v>481</v>
          </cell>
          <cell r="B1068" t="str">
            <v>PROVISIÓN PARA LITIGIOS</v>
          </cell>
        </row>
        <row r="1069">
          <cell r="A1069">
            <v>482</v>
          </cell>
          <cell r="B1069" t="str">
            <v>PROVISIÓN POR DESMANTELAMIENTO, RETIRO O REHABILITACIÓN DEL INMOVILIZADO</v>
          </cell>
        </row>
        <row r="1070">
          <cell r="A1070">
            <v>483</v>
          </cell>
          <cell r="B1070" t="str">
            <v>PROVISIÓN PARA REESTRUCTURACIONES</v>
          </cell>
        </row>
        <row r="1071">
          <cell r="A1071">
            <v>484</v>
          </cell>
          <cell r="B1071" t="str">
            <v>PROVISIÓN PARA PROTECCIÓN Y REMEDIACIÓN DEL MEDIO AMBIENTE</v>
          </cell>
        </row>
        <row r="1072">
          <cell r="A1072">
            <v>485</v>
          </cell>
          <cell r="B1072" t="str">
            <v>PROVISIÓN PARA GASTOS DE RESPONSABILIDAD SOCIAL</v>
          </cell>
        </row>
        <row r="1073">
          <cell r="A1073">
            <v>489</v>
          </cell>
          <cell r="B1073" t="str">
            <v>OTRAS PROVISIONES</v>
          </cell>
        </row>
        <row r="1074">
          <cell r="A1074">
            <v>49</v>
          </cell>
          <cell r="B1074" t="str">
            <v>PASIVO DIFERIDO</v>
          </cell>
        </row>
        <row r="1075">
          <cell r="A1075">
            <v>491</v>
          </cell>
          <cell r="B1075" t="str">
            <v>IMPUESTO A LA RENTA DIFERIDO</v>
          </cell>
        </row>
        <row r="1076">
          <cell r="A1076">
            <v>4911</v>
          </cell>
          <cell r="B1076" t="str">
            <v>IMPUESTO A LA RENTA DIFERIDO - PATRIMONIO</v>
          </cell>
        </row>
        <row r="1077">
          <cell r="A1077">
            <v>4912</v>
          </cell>
          <cell r="B1077" t="str">
            <v>IMPUESTO A LA RENTA DIFERIDO - RESULTADOS</v>
          </cell>
        </row>
        <row r="1078">
          <cell r="A1078">
            <v>492</v>
          </cell>
          <cell r="B1078" t="str">
            <v>PARTICIPACIONES DE LOS TRABAJADORES DIFERIDAS</v>
          </cell>
        </row>
        <row r="1079">
          <cell r="A1079">
            <v>4921</v>
          </cell>
          <cell r="B1079" t="str">
            <v>PARTICIPACIONES DE LOS TRABAJADORES DIFERIDAS - PATRIMONIO</v>
          </cell>
        </row>
        <row r="1080">
          <cell r="A1080">
            <v>4922</v>
          </cell>
          <cell r="B1080" t="str">
            <v>PARTICIPACIONES DE LOS TRABAJADORES DIFERIDAS - RESULTADOS</v>
          </cell>
        </row>
        <row r="1081">
          <cell r="A1081">
            <v>493</v>
          </cell>
          <cell r="B1081" t="str">
            <v>INTERESES DIFERIDOS</v>
          </cell>
        </row>
        <row r="1082">
          <cell r="A1082">
            <v>4931</v>
          </cell>
          <cell r="B1082" t="str">
            <v>INTERESES NO DEVENGADOS EN TRANSACCIONES CON TERCEROS</v>
          </cell>
        </row>
        <row r="1083">
          <cell r="A1083">
            <v>4932</v>
          </cell>
          <cell r="B1083" t="str">
            <v>INTERESES NO DEVENGADOS EN MEDICIÓN A VALOR DESCONTADO</v>
          </cell>
        </row>
        <row r="1084">
          <cell r="A1084">
            <v>494</v>
          </cell>
          <cell r="B1084" t="str">
            <v>GANANCIA EN VENTA CON ARRENDAMIENTO FINANCIERO PARALELO</v>
          </cell>
        </row>
        <row r="1085">
          <cell r="A1085">
            <v>495</v>
          </cell>
          <cell r="B1085" t="str">
            <v>SUBSIDIOS RECIBIDOS DIFERIDOS</v>
          </cell>
        </row>
        <row r="1086">
          <cell r="A1086">
            <v>496</v>
          </cell>
          <cell r="B1086" t="str">
            <v>INGRESOS DIFERIDOS</v>
          </cell>
        </row>
        <row r="1087">
          <cell r="A1087">
            <v>497</v>
          </cell>
          <cell r="B1087" t="str">
            <v>COSTOS DIFERIDOS</v>
          </cell>
        </row>
        <row r="1088">
          <cell r="A1088">
            <v>50</v>
          </cell>
          <cell r="B1088" t="str">
            <v>CAPITAL</v>
          </cell>
        </row>
        <row r="1089">
          <cell r="A1089">
            <v>501</v>
          </cell>
          <cell r="B1089" t="str">
            <v>CAPITAL SOCIAL</v>
          </cell>
        </row>
        <row r="1090">
          <cell r="A1090">
            <v>5011</v>
          </cell>
          <cell r="B1090" t="str">
            <v>ACCIONES</v>
          </cell>
        </row>
        <row r="1091">
          <cell r="A1091">
            <v>5012</v>
          </cell>
          <cell r="B1091" t="str">
            <v>PARTICIPACIONES</v>
          </cell>
        </row>
        <row r="1092">
          <cell r="A1092">
            <v>502</v>
          </cell>
          <cell r="B1092" t="str">
            <v>ACCIONES EN TESORERÍA</v>
          </cell>
        </row>
        <row r="1093">
          <cell r="A1093">
            <v>51</v>
          </cell>
          <cell r="B1093" t="str">
            <v>ACCIONES DE INVERSIÓN</v>
          </cell>
        </row>
        <row r="1094">
          <cell r="A1094">
            <v>511</v>
          </cell>
          <cell r="B1094" t="str">
            <v>ACCIONES DE INVERSIÓN</v>
          </cell>
        </row>
        <row r="1095">
          <cell r="A1095">
            <v>512</v>
          </cell>
          <cell r="B1095" t="str">
            <v>ACCIONES DE INVERSIÓN EN TESORERÍA</v>
          </cell>
        </row>
        <row r="1096">
          <cell r="A1096">
            <v>52</v>
          </cell>
          <cell r="B1096" t="str">
            <v>CAPITAL ADICIONAL</v>
          </cell>
        </row>
        <row r="1097">
          <cell r="A1097">
            <v>521</v>
          </cell>
          <cell r="B1097" t="str">
            <v>PRIMAS (DESCUENTO) DE ACCIONES</v>
          </cell>
        </row>
        <row r="1098">
          <cell r="A1098">
            <v>522</v>
          </cell>
          <cell r="B1098" t="str">
            <v>CAPITALIZACIONES EN TRÁMITE</v>
          </cell>
        </row>
        <row r="1099">
          <cell r="A1099">
            <v>5221</v>
          </cell>
          <cell r="B1099" t="str">
            <v>APORTES</v>
          </cell>
        </row>
        <row r="1100">
          <cell r="A1100">
            <v>5222</v>
          </cell>
          <cell r="B1100" t="str">
            <v>RESERVAS</v>
          </cell>
        </row>
        <row r="1101">
          <cell r="A1101">
            <v>5223</v>
          </cell>
          <cell r="B1101" t="str">
            <v>ACREENCIAS</v>
          </cell>
        </row>
        <row r="1102">
          <cell r="A1102">
            <v>5224</v>
          </cell>
          <cell r="B1102" t="str">
            <v>UTILIDADES</v>
          </cell>
        </row>
        <row r="1103">
          <cell r="A1103">
            <v>523</v>
          </cell>
          <cell r="B1103" t="str">
            <v>REDUCCIONES DE CAPITAL PENDIENTES DE FORMALIZACIÓN</v>
          </cell>
        </row>
        <row r="1104">
          <cell r="A1104">
            <v>56</v>
          </cell>
          <cell r="B1104" t="str">
            <v>RESULTADOS NO REALIZADOS</v>
          </cell>
        </row>
        <row r="1105">
          <cell r="A1105">
            <v>561</v>
          </cell>
          <cell r="B1105" t="str">
            <v>DIFERENCIA EN CAMBIO DE INVERSIONES PERMANENTES EN ENTIDADES EXTRANJERAS</v>
          </cell>
        </row>
        <row r="1106">
          <cell r="A1106">
            <v>562</v>
          </cell>
          <cell r="B1106" t="str">
            <v>INSTRUMENTOS FINANCIEROS – COBERTURA DE FLUJO DE EFECTIVO</v>
          </cell>
        </row>
        <row r="1107">
          <cell r="A1107">
            <v>563</v>
          </cell>
          <cell r="B1107" t="str">
            <v>GANANCIA O PÉRDIDA EN ACTIVOS O PASIVOS FINANCIEROS DISPONIBLES PARA LA VENTA</v>
          </cell>
        </row>
        <row r="1108">
          <cell r="A1108">
            <v>5631</v>
          </cell>
          <cell r="B1108" t="str">
            <v>GANANCIA</v>
          </cell>
        </row>
        <row r="1109">
          <cell r="A1109">
            <v>5632</v>
          </cell>
          <cell r="B1109" t="str">
            <v>PÉRDIDA</v>
          </cell>
        </row>
        <row r="1110">
          <cell r="A1110">
            <v>564</v>
          </cell>
          <cell r="B1110" t="str">
            <v>GANANCIA O PÉRDIDA EN ACTIVOS O PASIVOS FINANCIEROS DISPONIBLES PARA LA VENTA - COMPRA O VENTA CONVENCIONAL FECHA DE LIQUIDACION</v>
          </cell>
        </row>
        <row r="1111">
          <cell r="A1111">
            <v>5641</v>
          </cell>
          <cell r="B1111" t="str">
            <v>GANANCIA</v>
          </cell>
        </row>
        <row r="1112">
          <cell r="A1112">
            <v>5642</v>
          </cell>
          <cell r="B1112" t="str">
            <v>PÉRDIDA</v>
          </cell>
        </row>
        <row r="1113">
          <cell r="A1113">
            <v>57</v>
          </cell>
          <cell r="B1113" t="str">
            <v>EXCEDENTE DE REVALUACIÓN</v>
          </cell>
        </row>
        <row r="1114">
          <cell r="A1114">
            <v>571</v>
          </cell>
          <cell r="B1114" t="str">
            <v>EXCEDENTE DE REVALUACIÓN</v>
          </cell>
        </row>
        <row r="1115">
          <cell r="A1115">
            <v>5711</v>
          </cell>
          <cell r="B1115" t="str">
            <v>INVERSIONES INMOBILIARIAS</v>
          </cell>
        </row>
        <row r="1116">
          <cell r="A1116">
            <v>5712</v>
          </cell>
          <cell r="B1116" t="str">
            <v>INMUEBLES, MAQUINARIA Y EQUIPOS</v>
          </cell>
        </row>
        <row r="1117">
          <cell r="A1117">
            <v>5713</v>
          </cell>
          <cell r="B1117" t="str">
            <v>INTANGIBLES</v>
          </cell>
        </row>
        <row r="1118">
          <cell r="A1118">
            <v>572</v>
          </cell>
          <cell r="B1118" t="str">
            <v>EXCEDENTE DE REVALUACIÓN – ACCIONES LIBERADAS RECIBIDAS</v>
          </cell>
        </row>
        <row r="1119">
          <cell r="A1119">
            <v>573</v>
          </cell>
          <cell r="B1119" t="str">
            <v>PARTICIPACIÓN EN EXCEDENTE DE REVALUACIÓN – INVERSIONES EN ENTIDADES RELACIONADAS</v>
          </cell>
        </row>
        <row r="1120">
          <cell r="A1120">
            <v>58</v>
          </cell>
          <cell r="B1120" t="str">
            <v>RESERVAS</v>
          </cell>
        </row>
        <row r="1121">
          <cell r="A1121">
            <v>581</v>
          </cell>
          <cell r="B1121" t="str">
            <v>REINVERSIÓN</v>
          </cell>
        </row>
        <row r="1122">
          <cell r="A1122">
            <v>582</v>
          </cell>
          <cell r="B1122" t="str">
            <v>LEGAL</v>
          </cell>
        </row>
        <row r="1123">
          <cell r="A1123">
            <v>583</v>
          </cell>
          <cell r="B1123" t="str">
            <v>CONTRACTUALES</v>
          </cell>
        </row>
        <row r="1124">
          <cell r="A1124">
            <v>584</v>
          </cell>
          <cell r="B1124" t="str">
            <v>ESTATUTARIAS</v>
          </cell>
        </row>
        <row r="1125">
          <cell r="A1125">
            <v>585</v>
          </cell>
          <cell r="B1125" t="str">
            <v>FACULTATIVAS</v>
          </cell>
        </row>
        <row r="1126">
          <cell r="A1126">
            <v>589</v>
          </cell>
          <cell r="B1126" t="str">
            <v>OTRAS RESERVAS</v>
          </cell>
        </row>
        <row r="1127">
          <cell r="A1127">
            <v>59</v>
          </cell>
          <cell r="B1127" t="str">
            <v>RESULTADOS ACUMULADOS</v>
          </cell>
        </row>
        <row r="1128">
          <cell r="A1128">
            <v>591</v>
          </cell>
          <cell r="B1128" t="str">
            <v>UTILIDADES NO DISTRIBUIDAS</v>
          </cell>
        </row>
        <row r="1129">
          <cell r="A1129">
            <v>5911</v>
          </cell>
          <cell r="B1129" t="str">
            <v>UTILIDADES ACUMULADAS</v>
          </cell>
        </row>
        <row r="1130">
          <cell r="A1130">
            <v>5912</v>
          </cell>
          <cell r="B1130" t="str">
            <v>INGRESOS DE AÑOS ANTERIORES</v>
          </cell>
        </row>
        <row r="1131">
          <cell r="A1131">
            <v>592</v>
          </cell>
          <cell r="B1131" t="str">
            <v>PÉRDIDAS ACUMULADAS</v>
          </cell>
        </row>
        <row r="1132">
          <cell r="A1132">
            <v>5921</v>
          </cell>
          <cell r="B1132" t="str">
            <v>PÉRDIDAS ACUMULADAS</v>
          </cell>
        </row>
        <row r="1133">
          <cell r="A1133">
            <v>5922</v>
          </cell>
          <cell r="B1133" t="str">
            <v>GASTOS DE AÑOS ANTERIORES</v>
          </cell>
        </row>
        <row r="1134">
          <cell r="A1134">
            <v>60</v>
          </cell>
          <cell r="B1134" t="str">
            <v>COMPRAS</v>
          </cell>
        </row>
        <row r="1135">
          <cell r="A1135">
            <v>601</v>
          </cell>
          <cell r="B1135" t="str">
            <v>MERCADERÍAS</v>
          </cell>
        </row>
        <row r="1136">
          <cell r="A1136">
            <v>6011</v>
          </cell>
          <cell r="B1136" t="str">
            <v>MERCADERÍAS MANUFACTURADAS</v>
          </cell>
        </row>
        <row r="1137">
          <cell r="A1137">
            <v>6012</v>
          </cell>
          <cell r="B1137" t="str">
            <v>MERCADERÍAS DE EXTRACCIÓN</v>
          </cell>
        </row>
        <row r="1138">
          <cell r="A1138">
            <v>6013</v>
          </cell>
          <cell r="B1138" t="str">
            <v>MERCADERÍAS AGROPECUARIAS Y PISCÍCOLAS</v>
          </cell>
        </row>
        <row r="1139">
          <cell r="A1139">
            <v>6014</v>
          </cell>
          <cell r="B1139" t="str">
            <v>MERCADERÍAS INMUEBLES</v>
          </cell>
        </row>
        <row r="1140">
          <cell r="A1140">
            <v>6018</v>
          </cell>
          <cell r="B1140" t="str">
            <v>OTRAS MERCADERÍAS</v>
          </cell>
        </row>
        <row r="1141">
          <cell r="A1141">
            <v>602</v>
          </cell>
          <cell r="B1141" t="str">
            <v>MATERIAS PRIMAS</v>
          </cell>
        </row>
        <row r="1142">
          <cell r="A1142">
            <v>6021</v>
          </cell>
          <cell r="B1142" t="str">
            <v>MATERIAS PRIMAS PARA PRODUCTOS MANUFACTURADOS</v>
          </cell>
        </row>
        <row r="1143">
          <cell r="A1143">
            <v>6022</v>
          </cell>
          <cell r="B1143" t="str">
            <v>MATERIAS PRIMAS PARA PRODUCTOS DE EXTRACCIÓN</v>
          </cell>
        </row>
        <row r="1144">
          <cell r="A1144">
            <v>6023</v>
          </cell>
          <cell r="B1144" t="str">
            <v>MATERIAS PRIMAS PARA PRODUCTOS PARA PRODUCTOS AGROPECUARIOS Y PISCÍCOLAS</v>
          </cell>
        </row>
        <row r="1145">
          <cell r="A1145">
            <v>6024</v>
          </cell>
          <cell r="B1145" t="str">
            <v>MATERIAS PRIMAS PARA PRODUCTOS INMUEBLES</v>
          </cell>
        </row>
        <row r="1146">
          <cell r="A1146">
            <v>603</v>
          </cell>
          <cell r="B1146" t="str">
            <v>MATERIALES AUXILIARES, SUMINISTROS Y REPUESTOS</v>
          </cell>
        </row>
        <row r="1147">
          <cell r="A1147">
            <v>6031</v>
          </cell>
          <cell r="B1147" t="str">
            <v>MATERIALES AUXILIARES</v>
          </cell>
        </row>
        <row r="1148">
          <cell r="A1148">
            <v>6032</v>
          </cell>
          <cell r="B1148" t="str">
            <v>SUMINISTROS</v>
          </cell>
        </row>
        <row r="1149">
          <cell r="A1149">
            <v>6033</v>
          </cell>
          <cell r="B1149" t="str">
            <v>REPUESTOS</v>
          </cell>
        </row>
        <row r="1150">
          <cell r="A1150">
            <v>604</v>
          </cell>
          <cell r="B1150" t="str">
            <v>ENVASES Y EMBALAJES</v>
          </cell>
        </row>
        <row r="1151">
          <cell r="A1151">
            <v>6041</v>
          </cell>
          <cell r="B1151" t="str">
            <v>ENVASES</v>
          </cell>
        </row>
        <row r="1152">
          <cell r="A1152">
            <v>6042</v>
          </cell>
          <cell r="B1152" t="str">
            <v>EMBALAJES</v>
          </cell>
        </row>
        <row r="1153">
          <cell r="A1153">
            <v>609</v>
          </cell>
          <cell r="B1153" t="str">
            <v>COSTOS VINCULADOS CON LAS COMPRAS</v>
          </cell>
        </row>
        <row r="1154">
          <cell r="A1154">
            <v>6091</v>
          </cell>
          <cell r="B1154" t="str">
            <v>COSTOS VINCULADOS CON LAS COMPRAS DE MERCADERÍAS</v>
          </cell>
        </row>
        <row r="1155">
          <cell r="A1155">
            <v>60911</v>
          </cell>
          <cell r="B1155" t="str">
            <v>TRANSPORTE</v>
          </cell>
        </row>
        <row r="1156">
          <cell r="A1156">
            <v>60912</v>
          </cell>
          <cell r="B1156" t="str">
            <v>SEGUROS</v>
          </cell>
        </row>
        <row r="1157">
          <cell r="A1157">
            <v>60913</v>
          </cell>
          <cell r="B1157" t="str">
            <v>DERECHOS ADUANEROS</v>
          </cell>
        </row>
        <row r="1158">
          <cell r="A1158">
            <v>60914</v>
          </cell>
          <cell r="B1158" t="str">
            <v>COMISIONES</v>
          </cell>
        </row>
        <row r="1159">
          <cell r="A1159">
            <v>60919</v>
          </cell>
          <cell r="B1159" t="str">
            <v>OTROS COSTOS VINCULADOS CON LAS COMPRAS DE MERCADERÍAS</v>
          </cell>
        </row>
        <row r="1160">
          <cell r="A1160">
            <v>6092</v>
          </cell>
          <cell r="B1160" t="str">
            <v>COSTOS VINCULADOS CON LAS COMPRAS DE MATERIAS PRIMAS</v>
          </cell>
        </row>
        <row r="1161">
          <cell r="A1161">
            <v>60921</v>
          </cell>
          <cell r="B1161" t="str">
            <v>TRANSPORTE</v>
          </cell>
        </row>
        <row r="1162">
          <cell r="A1162">
            <v>60922</v>
          </cell>
          <cell r="B1162" t="str">
            <v>SEGUROS</v>
          </cell>
        </row>
        <row r="1163">
          <cell r="A1163">
            <v>60923</v>
          </cell>
          <cell r="B1163" t="str">
            <v>DERECHOS ADUANEROS</v>
          </cell>
        </row>
        <row r="1164">
          <cell r="A1164">
            <v>60924</v>
          </cell>
          <cell r="B1164" t="str">
            <v>COMISIONES</v>
          </cell>
        </row>
        <row r="1165">
          <cell r="A1165">
            <v>60925</v>
          </cell>
          <cell r="B1165" t="str">
            <v>OTROS COSTOS VINCULADOS CON LAS COMPRAS DE MATERIALES</v>
          </cell>
        </row>
        <row r="1166">
          <cell r="A1166">
            <v>6093</v>
          </cell>
          <cell r="B1166" t="str">
            <v>COSTOS VINCULADOS CON LAS COMPRAS DE MATERIALES, SUMINISTROS Y REPUESTOS</v>
          </cell>
        </row>
        <row r="1167">
          <cell r="A1167">
            <v>60931</v>
          </cell>
          <cell r="B1167" t="str">
            <v>TRANSPORTE</v>
          </cell>
        </row>
        <row r="1168">
          <cell r="A1168">
            <v>60932</v>
          </cell>
          <cell r="B1168" t="str">
            <v>SEGUROS</v>
          </cell>
        </row>
        <row r="1169">
          <cell r="A1169">
            <v>60933</v>
          </cell>
          <cell r="B1169" t="str">
            <v xml:space="preserve">DRECHOS ADUANEROS   </v>
          </cell>
        </row>
        <row r="1170">
          <cell r="A1170">
            <v>60934</v>
          </cell>
          <cell r="B1170" t="str">
            <v>COMISIONES</v>
          </cell>
        </row>
        <row r="1171">
          <cell r="A1171">
            <v>60935</v>
          </cell>
          <cell r="B1171" t="str">
            <v>OTROS COSTOS VINCULADOS CON LAS COMPRAS DE MATERIALES, SUMINISTROS Y REPUESTOS</v>
          </cell>
        </row>
        <row r="1172">
          <cell r="A1172">
            <v>6094</v>
          </cell>
          <cell r="B1172" t="str">
            <v>COSTOS VINCULADOS CON LAS COMPRAS DE ENVASES Y EMBALAJES</v>
          </cell>
        </row>
        <row r="1173">
          <cell r="A1173">
            <v>60941</v>
          </cell>
          <cell r="B1173" t="str">
            <v>TRANSPORTE</v>
          </cell>
        </row>
        <row r="1174">
          <cell r="A1174">
            <v>60942</v>
          </cell>
          <cell r="B1174" t="str">
            <v>SEGUROS</v>
          </cell>
        </row>
        <row r="1175">
          <cell r="A1175">
            <v>60943</v>
          </cell>
          <cell r="B1175" t="str">
            <v xml:space="preserve">DRECHOS ADUANEROS   </v>
          </cell>
        </row>
        <row r="1176">
          <cell r="A1176">
            <v>60944</v>
          </cell>
          <cell r="B1176" t="str">
            <v>COMISIONES</v>
          </cell>
        </row>
        <row r="1177">
          <cell r="A1177">
            <v>60945</v>
          </cell>
          <cell r="B1177" t="str">
            <v>OTROS COSTOS VINCULADOS CON LAS COMPRAS DE MATERIALES, SUMINISTROS Y REPUESTOS</v>
          </cell>
        </row>
        <row r="1178">
          <cell r="A1178">
            <v>61</v>
          </cell>
          <cell r="B1178" t="str">
            <v>VARIACIÓN DE EXISTENCIAS</v>
          </cell>
        </row>
        <row r="1179">
          <cell r="A1179">
            <v>611</v>
          </cell>
          <cell r="B1179" t="str">
            <v>MERCADERÍAS</v>
          </cell>
        </row>
        <row r="1180">
          <cell r="A1180">
            <v>6111</v>
          </cell>
          <cell r="B1180" t="str">
            <v>MERCADERÍAS MANUFACTURADAS</v>
          </cell>
        </row>
        <row r="1181">
          <cell r="A1181">
            <v>6112</v>
          </cell>
          <cell r="B1181" t="str">
            <v>MERCADERÍAS DE EXTRACCIÓN</v>
          </cell>
        </row>
        <row r="1182">
          <cell r="A1182">
            <v>6113</v>
          </cell>
          <cell r="B1182" t="str">
            <v>MERCADERÍAS AGROPECUARIAS Y PISCÍCOLAS</v>
          </cell>
        </row>
        <row r="1183">
          <cell r="A1183">
            <v>6114</v>
          </cell>
          <cell r="B1183" t="str">
            <v>MERCADERÍAS INMUEBLES</v>
          </cell>
        </row>
        <row r="1184">
          <cell r="A1184">
            <v>6115</v>
          </cell>
          <cell r="B1184" t="str">
            <v>OTRAS MERCADERÍAS</v>
          </cell>
        </row>
        <row r="1185">
          <cell r="A1185">
            <v>612</v>
          </cell>
          <cell r="B1185" t="str">
            <v>MATERIAS PRIMAS</v>
          </cell>
        </row>
        <row r="1186">
          <cell r="A1186">
            <v>6121</v>
          </cell>
          <cell r="B1186" t="str">
            <v>MATERIAS PRIMAS PARA PRODUCTOS MANUFACTURADOS</v>
          </cell>
        </row>
        <row r="1187">
          <cell r="A1187">
            <v>6122</v>
          </cell>
          <cell r="B1187" t="str">
            <v>MATERIAS PRIMAS PARA PRODUCTOS DE EXTRACCIÓN</v>
          </cell>
        </row>
        <row r="1188">
          <cell r="A1188">
            <v>6123</v>
          </cell>
          <cell r="B1188" t="str">
            <v>MATERIAS PRIMAS PARA PRODUCTOS PARA PRODUCTOS AGROPECUARIOS Y PISCÍCOLAS</v>
          </cell>
        </row>
        <row r="1189">
          <cell r="A1189">
            <v>6124</v>
          </cell>
          <cell r="B1189" t="str">
            <v>MATERIAS PRIMAS PARA PRODUCTOS INMUEBLES</v>
          </cell>
        </row>
        <row r="1190">
          <cell r="A1190">
            <v>613</v>
          </cell>
          <cell r="B1190" t="str">
            <v>MATERIALES AUXILIARES, SUMINISTROS Y REPUESTOS</v>
          </cell>
        </row>
        <row r="1191">
          <cell r="A1191">
            <v>6131</v>
          </cell>
          <cell r="B1191" t="str">
            <v>MATERIALES AUXILIARES</v>
          </cell>
        </row>
        <row r="1192">
          <cell r="A1192">
            <v>6132</v>
          </cell>
          <cell r="B1192" t="str">
            <v>SUMINISTROS</v>
          </cell>
        </row>
        <row r="1193">
          <cell r="A1193">
            <v>6133</v>
          </cell>
          <cell r="B1193" t="str">
            <v>REPUESTOS</v>
          </cell>
        </row>
        <row r="1194">
          <cell r="A1194">
            <v>614</v>
          </cell>
          <cell r="B1194" t="str">
            <v>ENVASES Y EMBALAJES</v>
          </cell>
        </row>
        <row r="1195">
          <cell r="A1195">
            <v>6141</v>
          </cell>
          <cell r="B1195" t="str">
            <v>ENVASES</v>
          </cell>
        </row>
        <row r="1196">
          <cell r="A1196">
            <v>6142</v>
          </cell>
          <cell r="B1196" t="str">
            <v>EMBALAJES</v>
          </cell>
        </row>
        <row r="1197">
          <cell r="A1197">
            <v>62</v>
          </cell>
          <cell r="B1197" t="str">
            <v>GASTOS DE PERSONAL, DIRECTORES Y GERENTES</v>
          </cell>
        </row>
        <row r="1198">
          <cell r="A1198">
            <v>621</v>
          </cell>
          <cell r="B1198" t="str">
            <v>REMUNERACIONES</v>
          </cell>
        </row>
        <row r="1199">
          <cell r="A1199">
            <v>6211</v>
          </cell>
          <cell r="B1199" t="str">
            <v>SUELDOS Y SALARIOS</v>
          </cell>
        </row>
        <row r="1200">
          <cell r="A1200">
            <v>6212</v>
          </cell>
          <cell r="B1200" t="str">
            <v>COMISIONES</v>
          </cell>
        </row>
        <row r="1201">
          <cell r="A1201">
            <v>6213</v>
          </cell>
          <cell r="B1201" t="str">
            <v>REMUNERACIONES EN ESPECIE</v>
          </cell>
        </row>
        <row r="1202">
          <cell r="A1202">
            <v>6214</v>
          </cell>
          <cell r="B1202" t="str">
            <v>GRATIFICACIONES</v>
          </cell>
        </row>
        <row r="1203">
          <cell r="A1203">
            <v>6215</v>
          </cell>
          <cell r="B1203" t="str">
            <v>VACACIONES</v>
          </cell>
        </row>
        <row r="1204">
          <cell r="A1204">
            <v>622</v>
          </cell>
          <cell r="B1204" t="str">
            <v>OTRAS REMUNERACIONES</v>
          </cell>
        </row>
        <row r="1205">
          <cell r="A1205">
            <v>623</v>
          </cell>
          <cell r="B1205" t="str">
            <v>INDEMNIZACIONES AL PERSONAL</v>
          </cell>
        </row>
        <row r="1206">
          <cell r="A1206">
            <v>624</v>
          </cell>
          <cell r="B1206" t="str">
            <v>CAPACITACIÓN</v>
          </cell>
        </row>
        <row r="1207">
          <cell r="A1207">
            <v>625</v>
          </cell>
          <cell r="B1207" t="str">
            <v>ATENCIÓN AL PERSONAL</v>
          </cell>
        </row>
        <row r="1208">
          <cell r="A1208">
            <v>626</v>
          </cell>
          <cell r="B1208" t="str">
            <v>GERENTES</v>
          </cell>
        </row>
        <row r="1209">
          <cell r="A1209">
            <v>627</v>
          </cell>
          <cell r="B1209" t="str">
            <v xml:space="preserve">SEGURIDAD Y PREVISIÓN SOCIAL Y OTRAS CONTRIBUCIONES </v>
          </cell>
        </row>
        <row r="1210">
          <cell r="A1210">
            <v>6271</v>
          </cell>
          <cell r="B1210" t="str">
            <v>RÉGIMEN DE PRESTACIONES DE SALUD</v>
          </cell>
        </row>
        <row r="1211">
          <cell r="A1211">
            <v>6272</v>
          </cell>
          <cell r="B1211" t="str">
            <v>RÉGIMEN DE PENSIONES</v>
          </cell>
        </row>
        <row r="1212">
          <cell r="A1212">
            <v>6273</v>
          </cell>
          <cell r="B1212" t="str">
            <v>SEGURO COMPLEMENTARIO DE TRABAJO DE RIESGO, ACCIDENTES DE TRABAJO Y ENFERMEDADES PROFESIONALES</v>
          </cell>
        </row>
        <row r="1213">
          <cell r="A1213">
            <v>6274</v>
          </cell>
          <cell r="B1213" t="str">
            <v>SEGURO DE VIDA</v>
          </cell>
        </row>
        <row r="1214">
          <cell r="A1214">
            <v>6275</v>
          </cell>
          <cell r="B1214" t="str">
            <v>SEGUROS PARTICULARES DE PRESTACIONES DE SALUD - EPS Y OTROS PARTICULARES</v>
          </cell>
        </row>
        <row r="1215">
          <cell r="A1215">
            <v>6276</v>
          </cell>
          <cell r="B1215" t="str">
            <v>CAJA DE BENEFICIOS DE SEGURIDAD SOCIAL DEL PESCADOR</v>
          </cell>
        </row>
        <row r="1216">
          <cell r="A1216">
            <v>6277</v>
          </cell>
          <cell r="B1216" t="str">
            <v>CONTRIBUCIONES A SENCICO Y SENATI</v>
          </cell>
        </row>
        <row r="1217">
          <cell r="A1217">
            <v>628</v>
          </cell>
          <cell r="B1217" t="str">
            <v>REMUNERACIONES AL DIRECTORIO</v>
          </cell>
        </row>
        <row r="1218">
          <cell r="A1218">
            <v>629</v>
          </cell>
          <cell r="B1218" t="str">
            <v>BENEFICIOS SOCIALES DE LOS TRABAJADORES</v>
          </cell>
        </row>
        <row r="1219">
          <cell r="A1219">
            <v>6291</v>
          </cell>
          <cell r="B1219" t="str">
            <v>COMPENSACIÓN POR TIEMPO DE SERVICIO</v>
          </cell>
        </row>
        <row r="1220">
          <cell r="A1220">
            <v>6292</v>
          </cell>
          <cell r="B1220" t="str">
            <v>PENSIONES Y JUBILACIONES</v>
          </cell>
        </row>
        <row r="1221">
          <cell r="A1221">
            <v>6293</v>
          </cell>
          <cell r="B1221" t="str">
            <v>OTROS BENEFICIOS POST-EMPLEO</v>
          </cell>
        </row>
        <row r="1222">
          <cell r="A1222">
            <v>63</v>
          </cell>
          <cell r="B1222" t="str">
            <v>GASTOS DE SERVICIOS PRESTADOS POR TERCEROS</v>
          </cell>
        </row>
        <row r="1223">
          <cell r="A1223">
            <v>631</v>
          </cell>
          <cell r="B1223" t="str">
            <v>TRANSPORTE, CORREOS Y GASTOS DE VIAJE</v>
          </cell>
        </row>
        <row r="1224">
          <cell r="A1224">
            <v>6311</v>
          </cell>
          <cell r="B1224" t="str">
            <v>TRANSPORTE</v>
          </cell>
        </row>
        <row r="1225">
          <cell r="A1225">
            <v>63111</v>
          </cell>
          <cell r="B1225" t="str">
            <v>DE CARGA</v>
          </cell>
        </row>
        <row r="1226">
          <cell r="A1226">
            <v>63112</v>
          </cell>
          <cell r="B1226" t="str">
            <v>DE PASAJEROS</v>
          </cell>
        </row>
        <row r="1227">
          <cell r="A1227">
            <v>6312</v>
          </cell>
          <cell r="B1227" t="str">
            <v>CORREOS</v>
          </cell>
        </row>
        <row r="1228">
          <cell r="A1228">
            <v>6313</v>
          </cell>
          <cell r="B1228" t="str">
            <v>ALOJAMIENTO</v>
          </cell>
        </row>
        <row r="1229">
          <cell r="A1229">
            <v>6314</v>
          </cell>
          <cell r="B1229" t="str">
            <v>ALIMENTACIÓN</v>
          </cell>
        </row>
        <row r="1230">
          <cell r="A1230">
            <v>6315</v>
          </cell>
          <cell r="B1230" t="str">
            <v xml:space="preserve">OTROS GASTOS DE VIAJE </v>
          </cell>
        </row>
        <row r="1231">
          <cell r="A1231">
            <v>632</v>
          </cell>
          <cell r="B1231" t="str">
            <v>ASESORIA Y CONSULTORIA</v>
          </cell>
        </row>
        <row r="1232">
          <cell r="A1232">
            <v>6321</v>
          </cell>
          <cell r="B1232" t="str">
            <v xml:space="preserve">ADMINISTRATIVA </v>
          </cell>
        </row>
        <row r="1233">
          <cell r="A1233">
            <v>6322</v>
          </cell>
          <cell r="B1233" t="str">
            <v>LEGAL Y TRIBUTARIA</v>
          </cell>
        </row>
        <row r="1234">
          <cell r="A1234">
            <v>6323</v>
          </cell>
          <cell r="B1234" t="str">
            <v xml:space="preserve">AUDITORIA Y CONTABLE </v>
          </cell>
        </row>
        <row r="1235">
          <cell r="A1235">
            <v>6324</v>
          </cell>
          <cell r="B1235" t="str">
            <v>MERCADOTECNIA</v>
          </cell>
        </row>
        <row r="1236">
          <cell r="A1236">
            <v>6325</v>
          </cell>
          <cell r="B1236" t="str">
            <v>MEDIOAMBIENTAL</v>
          </cell>
        </row>
        <row r="1237">
          <cell r="A1237">
            <v>6326</v>
          </cell>
          <cell r="B1237" t="str">
            <v>INVESTIGACIOON Y DESARROLLLO</v>
          </cell>
        </row>
        <row r="1238">
          <cell r="A1238">
            <v>6327</v>
          </cell>
          <cell r="B1238" t="str">
            <v>PRODUCCION</v>
          </cell>
        </row>
        <row r="1239">
          <cell r="A1239">
            <v>6329</v>
          </cell>
          <cell r="B1239" t="str">
            <v xml:space="preserve">OTROS </v>
          </cell>
        </row>
        <row r="1240">
          <cell r="A1240">
            <v>633</v>
          </cell>
          <cell r="B1240" t="str">
            <v>PRODUCCIÓN ENCARGADA A TERCEROS</v>
          </cell>
        </row>
        <row r="1241">
          <cell r="A1241">
            <v>634</v>
          </cell>
          <cell r="B1241" t="str">
            <v>MANTENIMIENTO Y REPARACIONES</v>
          </cell>
        </row>
        <row r="1242">
          <cell r="A1242">
            <v>6341</v>
          </cell>
          <cell r="B1242" t="str">
            <v>INVERSIONES INMOBILIARIAS</v>
          </cell>
        </row>
        <row r="1243">
          <cell r="A1243">
            <v>6342</v>
          </cell>
          <cell r="B1243" t="str">
            <v>ACTIVOS ADQUIRIDOS EN ARRENDAMIENTO FINANCIERO</v>
          </cell>
        </row>
        <row r="1244">
          <cell r="A1244">
            <v>6343</v>
          </cell>
          <cell r="B1244" t="str">
            <v>INMUEBLES, MAQUINARIA Y EQUIPO</v>
          </cell>
        </row>
        <row r="1245">
          <cell r="A1245">
            <v>6344</v>
          </cell>
          <cell r="B1245" t="str">
            <v>INTANGIBLES</v>
          </cell>
        </row>
        <row r="1246">
          <cell r="A1246">
            <v>6345</v>
          </cell>
          <cell r="B1246" t="str">
            <v>ACTIVOS BIOLOGICOS</v>
          </cell>
        </row>
        <row r="1247">
          <cell r="A1247">
            <v>635</v>
          </cell>
          <cell r="B1247" t="str">
            <v>ALQUILERES</v>
          </cell>
        </row>
        <row r="1248">
          <cell r="A1248">
            <v>6351</v>
          </cell>
          <cell r="B1248" t="str">
            <v>TERRENOS</v>
          </cell>
        </row>
        <row r="1249">
          <cell r="A1249">
            <v>6352</v>
          </cell>
          <cell r="B1249" t="str">
            <v>EDIFICACIONES</v>
          </cell>
        </row>
        <row r="1250">
          <cell r="A1250">
            <v>6353</v>
          </cell>
          <cell r="B1250" t="str">
            <v>MAQUINARIAS Y EQUIPOS DE EXPLOTACIÓN</v>
          </cell>
        </row>
        <row r="1251">
          <cell r="A1251">
            <v>6354</v>
          </cell>
          <cell r="B1251" t="str">
            <v>EQUIPO DE TRANSPORTE</v>
          </cell>
        </row>
        <row r="1252">
          <cell r="A1252">
            <v>6356</v>
          </cell>
          <cell r="B1252" t="str">
            <v>EQUIPOS DIVERSOS</v>
          </cell>
        </row>
        <row r="1253">
          <cell r="A1253">
            <v>636</v>
          </cell>
          <cell r="B1253" t="str">
            <v>SERVICIOS BÁSICOS</v>
          </cell>
        </row>
        <row r="1254">
          <cell r="A1254">
            <v>6361</v>
          </cell>
          <cell r="B1254" t="str">
            <v>ENERGÍA ELÉCTRICA</v>
          </cell>
        </row>
        <row r="1255">
          <cell r="A1255">
            <v>6362</v>
          </cell>
          <cell r="B1255" t="str">
            <v>GAS</v>
          </cell>
        </row>
        <row r="1256">
          <cell r="A1256">
            <v>6363</v>
          </cell>
          <cell r="B1256" t="str">
            <v>AGUA</v>
          </cell>
        </row>
        <row r="1257">
          <cell r="A1257">
            <v>6364</v>
          </cell>
          <cell r="B1257" t="str">
            <v>TELÉFONO</v>
          </cell>
        </row>
        <row r="1258">
          <cell r="A1258">
            <v>6365</v>
          </cell>
          <cell r="B1258" t="str">
            <v>INTERNET</v>
          </cell>
        </row>
        <row r="1259">
          <cell r="A1259">
            <v>6366</v>
          </cell>
          <cell r="B1259" t="str">
            <v>RADIO</v>
          </cell>
        </row>
        <row r="1260">
          <cell r="A1260">
            <v>6367</v>
          </cell>
          <cell r="B1260" t="str">
            <v>CABLE</v>
          </cell>
        </row>
        <row r="1261">
          <cell r="A1261">
            <v>637</v>
          </cell>
          <cell r="B1261" t="str">
            <v>PUBLICIDAD, PUBLICACIONES, RELACIONES PÚBLICAS</v>
          </cell>
        </row>
        <row r="1262">
          <cell r="A1262">
            <v>6371</v>
          </cell>
          <cell r="B1262" t="str">
            <v xml:space="preserve">PUBLICIDAD  </v>
          </cell>
        </row>
        <row r="1263">
          <cell r="A1263">
            <v>6372</v>
          </cell>
          <cell r="B1263" t="str">
            <v xml:space="preserve">PUBLICACIONES </v>
          </cell>
        </row>
        <row r="1264">
          <cell r="A1264">
            <v>6373</v>
          </cell>
          <cell r="B1264" t="str">
            <v xml:space="preserve">RELACIONES PUBLICAS </v>
          </cell>
        </row>
        <row r="1265">
          <cell r="A1265">
            <v>638</v>
          </cell>
          <cell r="B1265" t="str">
            <v>SERVICIOS DE CONTRATISTAS</v>
          </cell>
        </row>
        <row r="1266">
          <cell r="A1266">
            <v>639</v>
          </cell>
          <cell r="B1266" t="str">
            <v>OTROS SERVICIOS PRESTADOS POR TERCEROS</v>
          </cell>
        </row>
        <row r="1267">
          <cell r="A1267">
            <v>6391</v>
          </cell>
          <cell r="B1267" t="str">
            <v>GASTOS BANCARIOS</v>
          </cell>
        </row>
        <row r="1268">
          <cell r="A1268">
            <v>6392</v>
          </cell>
          <cell r="B1268" t="str">
            <v>GASTOS DE LABORATORIO</v>
          </cell>
        </row>
        <row r="1269">
          <cell r="A1269">
            <v>64</v>
          </cell>
          <cell r="B1269" t="str">
            <v>GASTOS POR TRIBUTOS</v>
          </cell>
        </row>
        <row r="1270">
          <cell r="A1270">
            <v>641</v>
          </cell>
          <cell r="B1270" t="str">
            <v>GOBIERNO CENTRAL</v>
          </cell>
        </row>
        <row r="1271">
          <cell r="A1271">
            <v>6411</v>
          </cell>
          <cell r="B1271" t="str">
            <v>IMPUESTO GENERAL A LAS VENTAS</v>
          </cell>
        </row>
        <row r="1272">
          <cell r="A1272">
            <v>6412</v>
          </cell>
          <cell r="B1272" t="str">
            <v>CÁNONES Y DERECHOS</v>
          </cell>
        </row>
        <row r="1273">
          <cell r="A1273">
            <v>6413</v>
          </cell>
          <cell r="B1273" t="str">
            <v xml:space="preserve">IMPUESTO TEMPORAL A LOS ACTIVOS NETOS </v>
          </cell>
        </row>
        <row r="1274">
          <cell r="A1274">
            <v>6414</v>
          </cell>
          <cell r="B1274" t="str">
            <v xml:space="preserve">IMPUESTO A LOS JUEGOS DE CASINO Y MAQUINAS TRAGAMONEDAS </v>
          </cell>
        </row>
        <row r="1275">
          <cell r="A1275">
            <v>6415</v>
          </cell>
          <cell r="B1275" t="str">
            <v xml:space="preserve">REGALIAS MINERAS </v>
          </cell>
        </row>
        <row r="1276">
          <cell r="A1276">
            <v>6416</v>
          </cell>
          <cell r="B1276" t="str">
            <v xml:space="preserve">CANONES </v>
          </cell>
        </row>
        <row r="1277">
          <cell r="A1277">
            <v>6419</v>
          </cell>
          <cell r="B1277" t="str">
            <v xml:space="preserve">OTROS </v>
          </cell>
        </row>
        <row r="1278">
          <cell r="A1278">
            <v>642</v>
          </cell>
          <cell r="B1278" t="str">
            <v xml:space="preserve">GOBIERNO REGIONAL </v>
          </cell>
        </row>
        <row r="1279">
          <cell r="A1279">
            <v>643</v>
          </cell>
          <cell r="B1279" t="str">
            <v>GOBIERNO LOCAL</v>
          </cell>
        </row>
        <row r="1280">
          <cell r="A1280">
            <v>6431</v>
          </cell>
          <cell r="B1280" t="str">
            <v>IMPUESTO PREDIAL</v>
          </cell>
        </row>
        <row r="1281">
          <cell r="A1281">
            <v>6432</v>
          </cell>
          <cell r="B1281" t="str">
            <v>ARBITRIOS MUNICIPALES Y SEGURIDAD CIUDADANA</v>
          </cell>
        </row>
        <row r="1282">
          <cell r="A1282">
            <v>6433</v>
          </cell>
          <cell r="B1282" t="str">
            <v>IMPUESTO AL PATRIMONIO VEHICULAR</v>
          </cell>
        </row>
        <row r="1283">
          <cell r="A1283">
            <v>6434</v>
          </cell>
          <cell r="B1283" t="str">
            <v xml:space="preserve">LICENCIA DE FUNCIONAMIENTO </v>
          </cell>
        </row>
        <row r="1284">
          <cell r="A1284">
            <v>6439</v>
          </cell>
          <cell r="B1284" t="str">
            <v xml:space="preserve">OTROS </v>
          </cell>
        </row>
        <row r="1285">
          <cell r="A1285">
            <v>644</v>
          </cell>
          <cell r="B1285" t="str">
            <v xml:space="preserve">OTROS GASTOS POR TRIBUTOS </v>
          </cell>
        </row>
        <row r="1286">
          <cell r="A1286">
            <v>6441</v>
          </cell>
          <cell r="B1286" t="str">
            <v>CONTRIBUCION A SENATI</v>
          </cell>
        </row>
        <row r="1287">
          <cell r="A1287">
            <v>6442</v>
          </cell>
          <cell r="B1287" t="str">
            <v>CONTRIBUCION A SENCICO</v>
          </cell>
        </row>
        <row r="1288">
          <cell r="A1288">
            <v>6443</v>
          </cell>
          <cell r="B1288" t="str">
            <v xml:space="preserve">OTRO </v>
          </cell>
        </row>
        <row r="1289">
          <cell r="A1289">
            <v>65</v>
          </cell>
          <cell r="B1289" t="str">
            <v>OTROS GASTOS DE GESTIÓN</v>
          </cell>
        </row>
        <row r="1290">
          <cell r="A1290">
            <v>651</v>
          </cell>
          <cell r="B1290" t="str">
            <v>SEGUROS</v>
          </cell>
        </row>
        <row r="1291">
          <cell r="A1291">
            <v>652</v>
          </cell>
          <cell r="B1291" t="str">
            <v>REGALÍAS</v>
          </cell>
        </row>
        <row r="1292">
          <cell r="A1292">
            <v>653</v>
          </cell>
          <cell r="B1292" t="str">
            <v>SUSCRIPCIONES</v>
          </cell>
        </row>
        <row r="1293">
          <cell r="A1293">
            <v>654</v>
          </cell>
          <cell r="B1293" t="str">
            <v>LICENCIAS Y DERECHOS DE VIGENCIA</v>
          </cell>
        </row>
        <row r="1294">
          <cell r="A1294">
            <v>655</v>
          </cell>
          <cell r="B1294" t="str">
            <v>COSTO NETO DE ENAJENACIÓN DE ACTIVOS INMOVILIZADOS Y OPERACIONES DISCONTINUADAS</v>
          </cell>
        </row>
        <row r="1295">
          <cell r="A1295">
            <v>6551</v>
          </cell>
          <cell r="B1295" t="str">
            <v>COSTO NETO DE ENAJENACIÓN DE ACTIVOS INMOVILIZADOS</v>
          </cell>
        </row>
        <row r="1296">
          <cell r="A1296">
            <v>65511</v>
          </cell>
          <cell r="B1296" t="str">
            <v>INVERSIONES INMOBILIARIAS</v>
          </cell>
        </row>
        <row r="1297">
          <cell r="A1297">
            <v>65512</v>
          </cell>
          <cell r="B1297" t="str">
            <v>ACTIVOS ADQUIRIDOS EN ARRENDAMIENTO FINANCIERO</v>
          </cell>
        </row>
        <row r="1298">
          <cell r="A1298">
            <v>65513</v>
          </cell>
          <cell r="B1298" t="str">
            <v>INMUEBLES, MAQUINARIA Y EQUIPO</v>
          </cell>
        </row>
        <row r="1299">
          <cell r="A1299">
            <v>65514</v>
          </cell>
          <cell r="B1299" t="str">
            <v>INTANGIBLES</v>
          </cell>
        </row>
        <row r="1300">
          <cell r="A1300">
            <v>65515</v>
          </cell>
          <cell r="B1300" t="str">
            <v>ACTIVOS BIOLÓGICOS</v>
          </cell>
        </row>
        <row r="1301">
          <cell r="A1301">
            <v>6552</v>
          </cell>
          <cell r="B1301" t="str">
            <v xml:space="preserve">OPERACIONES DISCONTINUADAS - ABANDONO E ACTIVOS </v>
          </cell>
        </row>
        <row r="1302">
          <cell r="A1302">
            <v>65521</v>
          </cell>
          <cell r="B1302" t="str">
            <v>INVERSIONES INMOBILIARIAS</v>
          </cell>
        </row>
        <row r="1303">
          <cell r="A1303">
            <v>65522</v>
          </cell>
          <cell r="B1303" t="str">
            <v>ACTIVOS ADQUIRIDOS EN ARRENDAMIENTO FINANCIERO</v>
          </cell>
        </row>
        <row r="1304">
          <cell r="A1304">
            <v>65523</v>
          </cell>
          <cell r="B1304" t="str">
            <v xml:space="preserve">INMUEBLE, MAQUINARIA Y EQUIPOS </v>
          </cell>
        </row>
        <row r="1305">
          <cell r="A1305">
            <v>65524</v>
          </cell>
          <cell r="B1305" t="str">
            <v>INTANGIBLES</v>
          </cell>
        </row>
        <row r="1306">
          <cell r="A1306">
            <v>65525</v>
          </cell>
          <cell r="B1306" t="str">
            <v>ACTIVOS BIOLOGICOS</v>
          </cell>
        </row>
        <row r="1307">
          <cell r="A1307">
            <v>656</v>
          </cell>
          <cell r="B1307" t="str">
            <v>SUMINISTROS</v>
          </cell>
        </row>
        <row r="1308">
          <cell r="A1308">
            <v>658</v>
          </cell>
          <cell r="B1308" t="str">
            <v>GESTIÓN MEDIOAMBIENTAL</v>
          </cell>
        </row>
        <row r="1309">
          <cell r="A1309">
            <v>659</v>
          </cell>
          <cell r="B1309" t="str">
            <v>OTROS GASTOS DE GESTIÓN</v>
          </cell>
        </row>
        <row r="1310">
          <cell r="A1310">
            <v>6591</v>
          </cell>
          <cell r="B1310" t="str">
            <v>DONACIONES</v>
          </cell>
        </row>
        <row r="1311">
          <cell r="A1311">
            <v>6592</v>
          </cell>
          <cell r="B1311" t="str">
            <v>SANCIONES ADMINISTRATIVAS</v>
          </cell>
        </row>
        <row r="1312">
          <cell r="A1312">
            <v>66</v>
          </cell>
          <cell r="B1312" t="str">
            <v>PÉRDIDA POR MEDICIÓN DE ACTIVOS NO FINANCIEROS AL VALOR RAZONABLE</v>
          </cell>
        </row>
        <row r="1313">
          <cell r="A1313">
            <v>661</v>
          </cell>
          <cell r="B1313" t="str">
            <v>ACTIVO REALIZABLE</v>
          </cell>
        </row>
        <row r="1314">
          <cell r="A1314">
            <v>6611</v>
          </cell>
          <cell r="B1314" t="str">
            <v>MERCADERÍAS</v>
          </cell>
        </row>
        <row r="1315">
          <cell r="A1315">
            <v>6612</v>
          </cell>
          <cell r="B1315" t="str">
            <v xml:space="preserve">PRODUCTOS TERMINADOS </v>
          </cell>
        </row>
        <row r="1316">
          <cell r="A1316">
            <v>6613</v>
          </cell>
          <cell r="B1316" t="str">
            <v>ACTIVOS NO CORRIENTES MANTENIDOS PARA LA VENTA</v>
          </cell>
        </row>
        <row r="1317">
          <cell r="A1317">
            <v>66131</v>
          </cell>
          <cell r="B1317" t="str">
            <v>INVERSIONES INMOBILIARIAS</v>
          </cell>
        </row>
        <row r="1318">
          <cell r="A1318">
            <v>66132</v>
          </cell>
          <cell r="B1318" t="str">
            <v xml:space="preserve">INMUEBLE, MAQUINARIA Y EQUIPOS </v>
          </cell>
        </row>
        <row r="1319">
          <cell r="A1319">
            <v>66133</v>
          </cell>
          <cell r="B1319" t="str">
            <v>INTANGIBLES</v>
          </cell>
        </row>
        <row r="1320">
          <cell r="A1320">
            <v>66134</v>
          </cell>
          <cell r="B1320" t="str">
            <v>ACTIVOS BIOLOGICOS</v>
          </cell>
        </row>
        <row r="1321">
          <cell r="A1321">
            <v>662</v>
          </cell>
          <cell r="B1321" t="str">
            <v>ACTIVO INMOVILIZADO</v>
          </cell>
        </row>
        <row r="1322">
          <cell r="A1322">
            <v>6621</v>
          </cell>
          <cell r="B1322" t="str">
            <v>INVERSIONES INMOBILIARIAS</v>
          </cell>
        </row>
        <row r="1323">
          <cell r="A1323">
            <v>6622</v>
          </cell>
          <cell r="B1323" t="str">
            <v>ACTIVOS BIOLÓGICOS</v>
          </cell>
        </row>
        <row r="1324">
          <cell r="A1324">
            <v>67</v>
          </cell>
          <cell r="B1324" t="str">
            <v>GASTOS FINANCIEROS</v>
          </cell>
        </row>
        <row r="1325">
          <cell r="A1325">
            <v>671</v>
          </cell>
          <cell r="B1325" t="str">
            <v>GASTOS EN OPERACIONES DE ENDEUDAMIENTO Y OTROS</v>
          </cell>
        </row>
        <row r="1326">
          <cell r="A1326">
            <v>6711</v>
          </cell>
          <cell r="B1326" t="str">
            <v>PRÉSTAMOS DE INSTITUCIONES FINANCIERAS Y OTRAS ENTIDADES</v>
          </cell>
        </row>
        <row r="1327">
          <cell r="A1327">
            <v>6712</v>
          </cell>
          <cell r="B1327" t="str">
            <v>CONTRATOS DE ARRENDAMIENTO FINANCIERO</v>
          </cell>
        </row>
        <row r="1328">
          <cell r="A1328">
            <v>6713</v>
          </cell>
          <cell r="B1328" t="str">
            <v>EMISIÓN Y COLOCACIÓN DE INSTRUMENTOS REPRESENTATIVOS DE DEUDA Y PATRIMONIO</v>
          </cell>
        </row>
        <row r="1329">
          <cell r="A1329">
            <v>6714</v>
          </cell>
          <cell r="B1329" t="str">
            <v>DOCUMENTOS VENDIDOS O DESCONTADOS</v>
          </cell>
        </row>
        <row r="1330">
          <cell r="A1330">
            <v>672</v>
          </cell>
          <cell r="B1330" t="str">
            <v>PÉRDIDA POR INSTRUMENTOS FINANCIEROS DERIVADOS</v>
          </cell>
        </row>
        <row r="1331">
          <cell r="A1331">
            <v>673</v>
          </cell>
          <cell r="B1331" t="str">
            <v>INTERESES POR PRÉSTAMOS Y OTRAS OBLIGACIONES</v>
          </cell>
        </row>
        <row r="1332">
          <cell r="A1332">
            <v>6731</v>
          </cell>
          <cell r="B1332" t="str">
            <v>PRÉSTAMOS DE INSTITUCIONES FINANCIERAS Y OTRAS ENTIDADES</v>
          </cell>
        </row>
        <row r="1333">
          <cell r="A1333">
            <v>67311</v>
          </cell>
          <cell r="B1333" t="str">
            <v>INSTITUCIONES FINANCIERAS</v>
          </cell>
        </row>
        <row r="1334">
          <cell r="A1334">
            <v>67312</v>
          </cell>
          <cell r="B1334" t="str">
            <v>OTRAS ENTIDADES</v>
          </cell>
        </row>
        <row r="1335">
          <cell r="A1335">
            <v>6732</v>
          </cell>
          <cell r="B1335" t="str">
            <v>CONTRATOS DE ARRENDAMIENTO FINANCIERO</v>
          </cell>
        </row>
        <row r="1336">
          <cell r="A1336">
            <v>6733</v>
          </cell>
          <cell r="B1336" t="str">
            <v>OTROS INSTRUMENTOS FINANCIEROS POR PAGAR</v>
          </cell>
        </row>
        <row r="1337">
          <cell r="A1337">
            <v>6734</v>
          </cell>
          <cell r="B1337" t="str">
            <v>DOCUMENTOS VENDIDOS O DESCONTADOS</v>
          </cell>
        </row>
        <row r="1338">
          <cell r="A1338">
            <v>6735</v>
          </cell>
          <cell r="B1338" t="str">
            <v>OBLIGACIONES EMITIDAS</v>
          </cell>
        </row>
        <row r="1339">
          <cell r="A1339">
            <v>6736</v>
          </cell>
          <cell r="B1339" t="str">
            <v>OBLIGACIONES COMERCIALES</v>
          </cell>
        </row>
        <row r="1340">
          <cell r="A1340">
            <v>6737</v>
          </cell>
          <cell r="B1340" t="str">
            <v>OBLIGACIONES TRIBUTARIAS</v>
          </cell>
        </row>
        <row r="1341">
          <cell r="A1341">
            <v>675</v>
          </cell>
          <cell r="B1341" t="str">
            <v>DESCUENTOS CONCEDIDOS POR PRONTO PAGO</v>
          </cell>
        </row>
        <row r="1342">
          <cell r="A1342">
            <v>676</v>
          </cell>
          <cell r="B1342" t="str">
            <v>DIFERENCIA DE CAMBIO</v>
          </cell>
        </row>
        <row r="1343">
          <cell r="A1343">
            <v>677</v>
          </cell>
          <cell r="B1343" t="str">
            <v>PÉRDIDA POR MEDICIÓN DE ACTIVOS Y PASIVOS FINANCIEROS AL VALOR RAZONABLE</v>
          </cell>
        </row>
        <row r="1344">
          <cell r="A1344">
            <v>679</v>
          </cell>
          <cell r="B1344" t="str">
            <v>OTROS GASTOS FINANCIEROS</v>
          </cell>
        </row>
        <row r="1345">
          <cell r="A1345">
            <v>6791</v>
          </cell>
          <cell r="B1345" t="str">
            <v>PRIMAS POR OPCIONES</v>
          </cell>
        </row>
        <row r="1346">
          <cell r="A1346">
            <v>6792</v>
          </cell>
          <cell r="B1346" t="str">
            <v>GASTOS FINANCIEROS EN MEDICIÓN A VALOR DESCONTADO</v>
          </cell>
        </row>
        <row r="1347">
          <cell r="A1347">
            <v>68</v>
          </cell>
          <cell r="B1347" t="str">
            <v>VALUACIÓN Y DETERIORO DE ACTIVOS Y PROVISIONES</v>
          </cell>
        </row>
        <row r="1348">
          <cell r="A1348">
            <v>681</v>
          </cell>
          <cell r="B1348" t="str">
            <v>DEPRECIACIÓN</v>
          </cell>
        </row>
        <row r="1349">
          <cell r="A1349">
            <v>6811</v>
          </cell>
          <cell r="B1349" t="str">
            <v>DEPRECIACIÓN DE INVERSIONES INMOBILIARIAS</v>
          </cell>
        </row>
        <row r="1350">
          <cell r="A1350">
            <v>68111</v>
          </cell>
          <cell r="B1350" t="str">
            <v>EDIFICACIONES - COSTO</v>
          </cell>
        </row>
        <row r="1351">
          <cell r="A1351">
            <v>68112</v>
          </cell>
          <cell r="B1351" t="str">
            <v>EDIFICACIONES - REVALUACIÓN</v>
          </cell>
        </row>
        <row r="1352">
          <cell r="A1352">
            <v>68113</v>
          </cell>
          <cell r="B1352" t="str">
            <v>EDIFICACIONES – COSTO DE FINANCIACIÓN</v>
          </cell>
        </row>
        <row r="1353">
          <cell r="A1353">
            <v>6812</v>
          </cell>
          <cell r="B1353" t="str">
            <v>DEPRECIACIÓN DE ACTIVOS ADQUIRIDOS EN ARRENDAMIENTO FINANCIERO – INVERSIONES INMOBILIARIAS</v>
          </cell>
        </row>
        <row r="1354">
          <cell r="A1354">
            <v>68121</v>
          </cell>
          <cell r="B1354" t="str">
            <v>EDIFICACIONES</v>
          </cell>
        </row>
        <row r="1355">
          <cell r="A1355">
            <v>6813</v>
          </cell>
          <cell r="B1355" t="str">
            <v>DEPRECIACIÓN DE ACTIVOS ADQUIRIDOS EN ARRENDAMIENTO FINANCIERO</v>
          </cell>
        </row>
        <row r="1356">
          <cell r="A1356">
            <v>68131</v>
          </cell>
          <cell r="B1356" t="str">
            <v>EDIFICACIONES</v>
          </cell>
        </row>
        <row r="1357">
          <cell r="A1357">
            <v>68132</v>
          </cell>
          <cell r="B1357" t="str">
            <v>MAQUINARIAS Y EQUIPOS DE EXPLOTACIÓN</v>
          </cell>
        </row>
        <row r="1358">
          <cell r="A1358">
            <v>68133</v>
          </cell>
          <cell r="B1358" t="str">
            <v>EQUIPO DE TRANSPORTE</v>
          </cell>
        </row>
        <row r="1359">
          <cell r="A1359">
            <v>68134</v>
          </cell>
          <cell r="B1359" t="str">
            <v>EQUIPOS DIVERSOS</v>
          </cell>
        </row>
        <row r="1360">
          <cell r="A1360">
            <v>6814</v>
          </cell>
          <cell r="B1360" t="str">
            <v>DEPRECIACIÓN DE INMUEBLES, MAQUINARIA Y EQUIPO – COSTO</v>
          </cell>
        </row>
        <row r="1361">
          <cell r="A1361">
            <v>68141</v>
          </cell>
          <cell r="B1361" t="str">
            <v>EDIFICACIONES</v>
          </cell>
        </row>
        <row r="1362">
          <cell r="A1362">
            <v>68142</v>
          </cell>
          <cell r="B1362" t="str">
            <v>MAQUINARIAS Y EQUIPOS DE EXPLOTACIÓN</v>
          </cell>
        </row>
        <row r="1363">
          <cell r="A1363">
            <v>68143</v>
          </cell>
          <cell r="B1363" t="str">
            <v>EQUIPO DE TRANSPORTE</v>
          </cell>
        </row>
        <row r="1364">
          <cell r="A1364">
            <v>68144</v>
          </cell>
          <cell r="B1364" t="str">
            <v>MUEBLES Y ENSERES</v>
          </cell>
        </row>
        <row r="1365">
          <cell r="A1365">
            <v>68145</v>
          </cell>
          <cell r="B1365" t="str">
            <v>EQUIPOS DIVERSOS</v>
          </cell>
        </row>
        <row r="1366">
          <cell r="A1366">
            <v>68146</v>
          </cell>
          <cell r="B1366" t="str">
            <v>HERRAMIENTAS Y UNIDADES DE REEMPLAZO</v>
          </cell>
        </row>
        <row r="1367">
          <cell r="A1367">
            <v>6815</v>
          </cell>
          <cell r="B1367" t="str">
            <v>DEPRECIACIÓN DE INMUEBLES, MAQUINARIA Y EQUIPO – REVALUACIÓN</v>
          </cell>
        </row>
        <row r="1368">
          <cell r="A1368">
            <v>68151</v>
          </cell>
          <cell r="B1368" t="str">
            <v>EDIFICACIONES</v>
          </cell>
        </row>
        <row r="1369">
          <cell r="A1369">
            <v>68152</v>
          </cell>
          <cell r="B1369" t="str">
            <v>MAQUINARIAS Y EQUIPOS DE EXPLOTACIÓN</v>
          </cell>
        </row>
        <row r="1370">
          <cell r="A1370">
            <v>68153</v>
          </cell>
          <cell r="B1370" t="str">
            <v>EQUIPO DE TRANSPORTE</v>
          </cell>
        </row>
        <row r="1371">
          <cell r="A1371">
            <v>68154</v>
          </cell>
          <cell r="B1371" t="str">
            <v>MUEBLES Y ENSERES</v>
          </cell>
        </row>
        <row r="1372">
          <cell r="A1372">
            <v>68155</v>
          </cell>
          <cell r="B1372" t="str">
            <v>EQUIPOS DIVERSOS</v>
          </cell>
        </row>
        <row r="1373">
          <cell r="A1373">
            <v>68156</v>
          </cell>
          <cell r="B1373" t="str">
            <v>HERRAMIENTAS Y UNIDADES DE REEMPLAZO</v>
          </cell>
        </row>
        <row r="1374">
          <cell r="A1374">
            <v>6816</v>
          </cell>
          <cell r="B1374" t="str">
            <v>DEPRECIACIÓN DE INMUEBLES, MAQUINARIA Y EQUIPO – COSTOS DE FINANCIACIÓN</v>
          </cell>
        </row>
        <row r="1375">
          <cell r="A1375">
            <v>68161</v>
          </cell>
          <cell r="B1375" t="str">
            <v>EDIFICACIONES</v>
          </cell>
        </row>
        <row r="1376">
          <cell r="A1376">
            <v>68162</v>
          </cell>
          <cell r="B1376" t="str">
            <v>MAQUINARIAS Y EQUIPOS DE EXPLOTACIÓN</v>
          </cell>
        </row>
        <row r="1377">
          <cell r="A1377">
            <v>6817</v>
          </cell>
          <cell r="B1377" t="str">
            <v>DEPRECIACIÓN DE ACTIVOS BIOLÓGICOS EN PRODUCCIÓN – COSTO</v>
          </cell>
        </row>
        <row r="1378">
          <cell r="A1378">
            <v>68171</v>
          </cell>
          <cell r="B1378" t="str">
            <v>ACTIVOS BIOLÓGICOS DE ORIGEN ANIMAL</v>
          </cell>
        </row>
        <row r="1379">
          <cell r="A1379">
            <v>68172</v>
          </cell>
          <cell r="B1379" t="str">
            <v>ACTIVOS BIOLÓGICOS DE ORIGEN VEGETAL</v>
          </cell>
        </row>
        <row r="1380">
          <cell r="A1380">
            <v>6818</v>
          </cell>
          <cell r="B1380" t="str">
            <v>DEPRECIACIÓN DE ACTIVOS BIOLÓGICOS EN PRODUCCIÓN – COSTO DE FINANCIACIÓN</v>
          </cell>
        </row>
        <row r="1381">
          <cell r="A1381">
            <v>68181</v>
          </cell>
          <cell r="B1381" t="str">
            <v>ACTIVOS BIOLÓGICOS DE ORIGEN ANIMAL</v>
          </cell>
        </row>
        <row r="1382">
          <cell r="A1382">
            <v>68182</v>
          </cell>
          <cell r="B1382" t="str">
            <v>ACTIVOS BIOLÓGICOS DE ORIGEN VEGETAL</v>
          </cell>
        </row>
        <row r="1383">
          <cell r="A1383">
            <v>682</v>
          </cell>
          <cell r="B1383" t="str">
            <v>AMORTIZACIÓN DE INTANGIBLES</v>
          </cell>
        </row>
        <row r="1384">
          <cell r="A1384">
            <v>6821</v>
          </cell>
          <cell r="B1384" t="str">
            <v>AMORTIZACIÓN DE INTANGIBLES ADQUIRIDOS – COSTO</v>
          </cell>
        </row>
        <row r="1385">
          <cell r="A1385">
            <v>68211</v>
          </cell>
          <cell r="B1385" t="str">
            <v>CONCESIONES, LICENCIAS Y OTROS DERECHOS</v>
          </cell>
        </row>
        <row r="1386">
          <cell r="A1386">
            <v>68212</v>
          </cell>
          <cell r="B1386" t="str">
            <v>PATENTES Y PROPIEDAD INDUSTRIAL</v>
          </cell>
        </row>
        <row r="1387">
          <cell r="A1387">
            <v>68213</v>
          </cell>
          <cell r="B1387" t="str">
            <v>PROGRAMAS DE COMPUTADORA (SOFTWARE)</v>
          </cell>
        </row>
        <row r="1388">
          <cell r="A1388">
            <v>68214</v>
          </cell>
          <cell r="B1388" t="str">
            <v>COSTOS DE EXPLORACIÓN Y DESARROLLO</v>
          </cell>
        </row>
        <row r="1389">
          <cell r="A1389">
            <v>68215</v>
          </cell>
          <cell r="B1389" t="str">
            <v>FÓRMULAS, DISEÑOS Y PROTOTIPOS</v>
          </cell>
        </row>
        <row r="1390">
          <cell r="A1390">
            <v>68219</v>
          </cell>
          <cell r="B1390" t="str">
            <v>OTROS ACTIVOS INTANGIBLES</v>
          </cell>
        </row>
        <row r="1391">
          <cell r="A1391">
            <v>6822</v>
          </cell>
          <cell r="B1391" t="str">
            <v>AMORTIZACIÓN DE INTANGIBLES ADQUIRIDOS – REVALUACIÓN</v>
          </cell>
        </row>
        <row r="1392">
          <cell r="A1392">
            <v>68221</v>
          </cell>
          <cell r="B1392" t="str">
            <v>CONCESIONES, LICENCIAS Y OTROS DERECHOS</v>
          </cell>
        </row>
        <row r="1393">
          <cell r="A1393">
            <v>68222</v>
          </cell>
          <cell r="B1393" t="str">
            <v>PATENTES Y PROPIEDAD INDUSTRIAL</v>
          </cell>
        </row>
        <row r="1394">
          <cell r="A1394">
            <v>68223</v>
          </cell>
          <cell r="B1394" t="str">
            <v>PROGRAMAS DE COMPUTADORA (SOFTWARE)</v>
          </cell>
        </row>
        <row r="1395">
          <cell r="A1395">
            <v>68224</v>
          </cell>
          <cell r="B1395" t="str">
            <v>COSTOS DE EXPLORACIÓN Y DESARROLLO</v>
          </cell>
        </row>
        <row r="1396">
          <cell r="A1396">
            <v>68225</v>
          </cell>
          <cell r="B1396" t="str">
            <v>FÓRMULAS, DISEÑOS Y PROTOTIPOS</v>
          </cell>
        </row>
        <row r="1397">
          <cell r="A1397">
            <v>68229</v>
          </cell>
          <cell r="B1397" t="str">
            <v>OTROS ACTIVOS INTANGIBLES</v>
          </cell>
        </row>
        <row r="1398">
          <cell r="A1398">
            <v>6823</v>
          </cell>
          <cell r="B1398" t="str">
            <v>AMORTIZACIÓN DE INTANGIBLES GENERADOS INTERNAMENTE – COSTO</v>
          </cell>
        </row>
        <row r="1399">
          <cell r="A1399">
            <v>68231</v>
          </cell>
          <cell r="B1399" t="str">
            <v>CONCESIONES, LICENCIAS Y OTROS DERECHOS</v>
          </cell>
        </row>
        <row r="1400">
          <cell r="A1400">
            <v>68232</v>
          </cell>
          <cell r="B1400" t="str">
            <v>PATENTES Y PROPIEDAD INDUSTRIAL</v>
          </cell>
        </row>
        <row r="1401">
          <cell r="A1401">
            <v>68233</v>
          </cell>
          <cell r="B1401" t="str">
            <v>PROGRAMAS DE COMPUTADORA (SOFTWARE)</v>
          </cell>
        </row>
        <row r="1402">
          <cell r="A1402">
            <v>68234</v>
          </cell>
          <cell r="B1402" t="str">
            <v>COSTOS DE EXPLORACIÓN Y DESARROLLO</v>
          </cell>
        </row>
        <row r="1403">
          <cell r="A1403">
            <v>68235</v>
          </cell>
          <cell r="B1403" t="str">
            <v>FÓRMULAS, DISEÑOS Y PROTOTIPOS</v>
          </cell>
        </row>
        <row r="1404">
          <cell r="A1404">
            <v>68239</v>
          </cell>
          <cell r="B1404" t="str">
            <v>OTROS ACTIVOS INTANGIBLES</v>
          </cell>
        </row>
        <row r="1405">
          <cell r="A1405">
            <v>6824</v>
          </cell>
          <cell r="B1405" t="str">
            <v>AMORTIZACIÓN DE INTANGIBLES GENERADOS INTERNAMENTE – REVALUACIÓN</v>
          </cell>
        </row>
        <row r="1406">
          <cell r="A1406">
            <v>68241</v>
          </cell>
          <cell r="B1406" t="str">
            <v>CONCESIONES, LICENCIAS Y OTROS DERECHOS</v>
          </cell>
        </row>
        <row r="1407">
          <cell r="A1407">
            <v>68242</v>
          </cell>
          <cell r="B1407" t="str">
            <v>PATENTES Y PROPIEDAD INDUSTRIAL</v>
          </cell>
        </row>
        <row r="1408">
          <cell r="A1408">
            <v>68243</v>
          </cell>
          <cell r="B1408" t="str">
            <v>PROGRAMAS DE COMPUTADORA (SOFTWARE)</v>
          </cell>
        </row>
        <row r="1409">
          <cell r="A1409">
            <v>68244</v>
          </cell>
          <cell r="B1409" t="str">
            <v>COSTOS DE EXPLORACIÓN Y DESARROLLO</v>
          </cell>
        </row>
        <row r="1410">
          <cell r="A1410">
            <v>68245</v>
          </cell>
          <cell r="B1410" t="str">
            <v>FÓRMULAS, DISEÑOS Y PROTOTIPOS</v>
          </cell>
        </row>
        <row r="1411">
          <cell r="A1411">
            <v>68259</v>
          </cell>
          <cell r="B1411" t="str">
            <v>OTROS ACTIVOS INTANGIBLES</v>
          </cell>
        </row>
        <row r="1412">
          <cell r="A1412">
            <v>683</v>
          </cell>
          <cell r="B1412" t="str">
            <v>AGOTAMIENTO</v>
          </cell>
        </row>
        <row r="1413">
          <cell r="A1413">
            <v>6831</v>
          </cell>
          <cell r="B1413" t="str">
            <v>AGOTAMIENTO DE RECURSOS NATURALES ADQUIRIDOS</v>
          </cell>
        </row>
        <row r="1414">
          <cell r="A1414">
            <v>684</v>
          </cell>
          <cell r="B1414" t="str">
            <v>VALUACIÓN DE ACTIVOS</v>
          </cell>
        </row>
        <row r="1415">
          <cell r="A1415">
            <v>6841</v>
          </cell>
          <cell r="B1415" t="str">
            <v>ESTIMACIÓN DE CUENTAS DE COBRANZA DUDOSA</v>
          </cell>
        </row>
        <row r="1416">
          <cell r="A1416">
            <v>6842</v>
          </cell>
          <cell r="B1416" t="str">
            <v>DESVALORIZACIÓN DE EXISTENCIAS</v>
          </cell>
        </row>
        <row r="1417">
          <cell r="A1417">
            <v>6843</v>
          </cell>
          <cell r="B1417" t="str">
            <v>DESVALORIZACIÓN DE INVERSIONES MOBILIARIAS</v>
          </cell>
        </row>
        <row r="1418">
          <cell r="A1418">
            <v>685</v>
          </cell>
          <cell r="B1418" t="str">
            <v>DETERIORO DEL VALOR DE LOS ACTIVOS</v>
          </cell>
        </row>
        <row r="1419">
          <cell r="A1419">
            <v>6851</v>
          </cell>
          <cell r="B1419" t="str">
            <v>DESVALORIZACIÓN DE INVERSIONES INMOBILIARIAS</v>
          </cell>
        </row>
        <row r="1420">
          <cell r="A1420">
            <v>68511</v>
          </cell>
          <cell r="B1420" t="str">
            <v>EDIFICACIONES</v>
          </cell>
        </row>
        <row r="1421">
          <cell r="A1421">
            <v>6852</v>
          </cell>
          <cell r="B1421" t="str">
            <v>DESVALORIZACIÓN DE INMUEBLES MAQUINARIA Y EQUIPO</v>
          </cell>
        </row>
        <row r="1422">
          <cell r="A1422">
            <v>68521</v>
          </cell>
          <cell r="B1422" t="str">
            <v>EDIFICACIONES</v>
          </cell>
        </row>
        <row r="1423">
          <cell r="A1423">
            <v>68522</v>
          </cell>
          <cell r="B1423" t="str">
            <v>MAQUINARIAS Y EQUIPOS DE EXPLOTACIÓN</v>
          </cell>
        </row>
        <row r="1424">
          <cell r="A1424">
            <v>68523</v>
          </cell>
          <cell r="B1424" t="str">
            <v>EQUIPO DE TRANSPORTE</v>
          </cell>
        </row>
        <row r="1425">
          <cell r="A1425">
            <v>68524</v>
          </cell>
          <cell r="B1425" t="str">
            <v>MUEBLES Y ENSERES</v>
          </cell>
        </row>
        <row r="1426">
          <cell r="A1426">
            <v>68525</v>
          </cell>
          <cell r="B1426" t="str">
            <v>EQUIPOS DIVERSOS</v>
          </cell>
        </row>
        <row r="1427">
          <cell r="A1427">
            <v>68526</v>
          </cell>
          <cell r="B1427" t="str">
            <v>HERRAMIENTAS Y UNIDADES DE REEMPLAZO</v>
          </cell>
        </row>
        <row r="1428">
          <cell r="A1428">
            <v>6853</v>
          </cell>
          <cell r="B1428" t="str">
            <v>DESVALORIZACIÓN DE INTANGIBLES</v>
          </cell>
        </row>
        <row r="1429">
          <cell r="A1429">
            <v>68531</v>
          </cell>
          <cell r="B1429" t="str">
            <v>CONCESIONES, LICENCIAS Y OTROS DERECHOS</v>
          </cell>
        </row>
        <row r="1430">
          <cell r="A1430">
            <v>68532</v>
          </cell>
          <cell r="B1430" t="str">
            <v>PATENTES Y PROPIEDAD INDUSTRIAL</v>
          </cell>
        </row>
        <row r="1431">
          <cell r="A1431">
            <v>68533</v>
          </cell>
          <cell r="B1431" t="str">
            <v>PROGRAMAS DE COMPUTADORA (SOFTWARE)</v>
          </cell>
        </row>
        <row r="1432">
          <cell r="A1432">
            <v>68534</v>
          </cell>
          <cell r="B1432" t="str">
            <v>COSTOS DE EXPLORACIÓN Y DESARROLLO</v>
          </cell>
        </row>
        <row r="1433">
          <cell r="A1433">
            <v>68535</v>
          </cell>
          <cell r="B1433" t="str">
            <v>FÓRMULAS, DISEÑOS Y PROTOTIPOS</v>
          </cell>
        </row>
        <row r="1434">
          <cell r="A1434">
            <v>68536</v>
          </cell>
          <cell r="B1434" t="str">
            <v>OTROS ACTIVOS INTANGIBLES</v>
          </cell>
        </row>
        <row r="1435">
          <cell r="A1435">
            <v>6854</v>
          </cell>
          <cell r="B1435" t="str">
            <v>DESVALORIZACIÓN DE ACTIVOS BIOLÓGICOS EN PRODUCCIÓN</v>
          </cell>
        </row>
        <row r="1436">
          <cell r="A1436">
            <v>68541</v>
          </cell>
          <cell r="B1436" t="str">
            <v>ACTIVOS BIOLÓGICOS DE ORIGEN ANIMAL</v>
          </cell>
        </row>
        <row r="1437">
          <cell r="A1437">
            <v>68542</v>
          </cell>
          <cell r="B1437" t="str">
            <v>ACTIVOS BIOLÓGICOS DE ORIGEN VEGETAL</v>
          </cell>
        </row>
        <row r="1438">
          <cell r="A1438">
            <v>686</v>
          </cell>
          <cell r="B1438" t="str">
            <v>PROVISIONES</v>
          </cell>
        </row>
        <row r="1439">
          <cell r="A1439">
            <v>6861</v>
          </cell>
          <cell r="B1439" t="str">
            <v>PROVISIÓN PARA LITIGIOS</v>
          </cell>
        </row>
        <row r="1440">
          <cell r="A1440">
            <v>68611</v>
          </cell>
          <cell r="B1440" t="str">
            <v>PROVISIÓN PARA LITIGIOS – COSTO</v>
          </cell>
        </row>
        <row r="1441">
          <cell r="A1441">
            <v>68612</v>
          </cell>
          <cell r="B1441" t="str">
            <v>PROVISIÓN PARA LITIGIOS – ACTUALIZACIÓN FINANCIERA</v>
          </cell>
        </row>
        <row r="1442">
          <cell r="A1442">
            <v>6862</v>
          </cell>
          <cell r="B1442" t="str">
            <v>PROVISIÓN POR DESMANTELAMIENTO, RETIRO O REHABILITACIÓN DEL INMOVILIZADO</v>
          </cell>
        </row>
        <row r="1443">
          <cell r="A1443">
            <v>68621</v>
          </cell>
          <cell r="B1443" t="str">
            <v>PROVISIÓN POR DESMANTELAMIENTO, RETIRO O REHABILITACIÓN DEL INMOVILIZADO – COSTO</v>
          </cell>
        </row>
        <row r="1444">
          <cell r="A1444">
            <v>68622</v>
          </cell>
          <cell r="B1444" t="str">
            <v>PROVISIÓN POR DESMANTELAMIENTO, RETIRO O REHABILITACIÓN DEL INMOVILIZADO – ACTUALIZACIÓN FINANCIERA</v>
          </cell>
        </row>
        <row r="1445">
          <cell r="A1445">
            <v>6863</v>
          </cell>
          <cell r="B1445" t="str">
            <v>PROVISIÓN PARA REESTRUCTURACIONES</v>
          </cell>
        </row>
        <row r="1446">
          <cell r="A1446">
            <v>6864</v>
          </cell>
          <cell r="B1446" t="str">
            <v>PROVISIÓN PARA PROTECCIÓN Y REMEDIACIÓN DEL MEDIO AMBIENTE</v>
          </cell>
        </row>
        <row r="1447">
          <cell r="A1447">
            <v>6865</v>
          </cell>
          <cell r="B1447" t="str">
            <v>PROVISIÓN PARA GASTOS DE RESPONSABILIDAD SOCIAL</v>
          </cell>
        </row>
        <row r="1448">
          <cell r="A1448">
            <v>6869</v>
          </cell>
          <cell r="B1448" t="str">
            <v>OTRAS PROVISIONES</v>
          </cell>
        </row>
        <row r="1449">
          <cell r="A1449">
            <v>69</v>
          </cell>
          <cell r="B1449" t="str">
            <v>COSTO DE VENTAS</v>
          </cell>
        </row>
        <row r="1450">
          <cell r="A1450">
            <v>691</v>
          </cell>
          <cell r="B1450" t="str">
            <v>MERCADERÍAS</v>
          </cell>
        </row>
        <row r="1451">
          <cell r="A1451">
            <v>6911</v>
          </cell>
          <cell r="B1451" t="str">
            <v>MERCADERÍAS MANUFACTURADAS</v>
          </cell>
        </row>
        <row r="1452">
          <cell r="A1452">
            <v>69111</v>
          </cell>
          <cell r="B1452" t="str">
            <v>TERCEROS</v>
          </cell>
        </row>
        <row r="1453">
          <cell r="A1453">
            <v>69112</v>
          </cell>
          <cell r="B1453" t="str">
            <v>RELACIONADAS</v>
          </cell>
        </row>
        <row r="1454">
          <cell r="A1454">
            <v>6912</v>
          </cell>
          <cell r="B1454" t="str">
            <v>MERCADERÍAS DE EXTRACCIÓN</v>
          </cell>
        </row>
        <row r="1455">
          <cell r="A1455">
            <v>69121</v>
          </cell>
          <cell r="B1455" t="str">
            <v>TERCEROS</v>
          </cell>
        </row>
        <row r="1456">
          <cell r="A1456">
            <v>69122</v>
          </cell>
          <cell r="B1456" t="str">
            <v>RELACIONADAS</v>
          </cell>
        </row>
        <row r="1457">
          <cell r="A1457">
            <v>6913</v>
          </cell>
          <cell r="B1457" t="str">
            <v>MERCADERÍAS AGROPECUARIAS Y PISCÍCOLAS</v>
          </cell>
        </row>
        <row r="1458">
          <cell r="A1458">
            <v>69131</v>
          </cell>
          <cell r="B1458" t="str">
            <v>TERCEROS</v>
          </cell>
        </row>
        <row r="1459">
          <cell r="A1459">
            <v>69132</v>
          </cell>
          <cell r="B1459" t="str">
            <v>RELACIONADAS</v>
          </cell>
        </row>
        <row r="1460">
          <cell r="A1460">
            <v>6914</v>
          </cell>
          <cell r="B1460" t="str">
            <v>MERCADERÍAS INMUEBLES</v>
          </cell>
        </row>
        <row r="1461">
          <cell r="A1461">
            <v>69141</v>
          </cell>
          <cell r="B1461" t="str">
            <v>TERCEROS</v>
          </cell>
        </row>
        <row r="1462">
          <cell r="A1462">
            <v>69142</v>
          </cell>
          <cell r="B1462" t="str">
            <v>RELACIONADAS</v>
          </cell>
        </row>
        <row r="1463">
          <cell r="A1463">
            <v>6915</v>
          </cell>
          <cell r="B1463" t="str">
            <v>OTRAS MERCADERÍAS</v>
          </cell>
        </row>
        <row r="1464">
          <cell r="A1464">
            <v>69151</v>
          </cell>
          <cell r="B1464" t="str">
            <v>TERCEROS</v>
          </cell>
        </row>
        <row r="1465">
          <cell r="A1465">
            <v>69152</v>
          </cell>
          <cell r="B1465" t="str">
            <v>RELACIONADAS</v>
          </cell>
        </row>
        <row r="1466">
          <cell r="A1466">
            <v>692</v>
          </cell>
          <cell r="B1466" t="str">
            <v>PRODUCTOS TERMINADOS</v>
          </cell>
        </row>
        <row r="1467">
          <cell r="A1467">
            <v>6921</v>
          </cell>
          <cell r="B1467" t="str">
            <v>PRODUCTOS MANUFACTURADOS</v>
          </cell>
        </row>
        <row r="1468">
          <cell r="A1468">
            <v>69211</v>
          </cell>
          <cell r="B1468" t="str">
            <v>TERCEROS</v>
          </cell>
        </row>
        <row r="1469">
          <cell r="A1469">
            <v>69212</v>
          </cell>
          <cell r="B1469" t="str">
            <v>RELACIONADAS</v>
          </cell>
        </row>
        <row r="1470">
          <cell r="A1470">
            <v>6922</v>
          </cell>
          <cell r="B1470" t="str">
            <v>PRODUCTOS DE EXTRACCIÓN TERMINADOS</v>
          </cell>
        </row>
        <row r="1471">
          <cell r="A1471">
            <v>69221</v>
          </cell>
          <cell r="B1471" t="str">
            <v>TERCEROS</v>
          </cell>
        </row>
        <row r="1472">
          <cell r="A1472">
            <v>69222</v>
          </cell>
          <cell r="B1472" t="str">
            <v>RELACIONADAS</v>
          </cell>
        </row>
        <row r="1473">
          <cell r="A1473">
            <v>6923</v>
          </cell>
          <cell r="B1473" t="str">
            <v>PRODUCTOS AGROPECUARIOS Y PISCÍCOLAS TERMINADOS</v>
          </cell>
        </row>
        <row r="1474">
          <cell r="A1474">
            <v>69231</v>
          </cell>
          <cell r="B1474" t="str">
            <v>TERCEROS</v>
          </cell>
        </row>
        <row r="1475">
          <cell r="A1475">
            <v>69232</v>
          </cell>
          <cell r="B1475" t="str">
            <v>RELACIONADAS</v>
          </cell>
        </row>
        <row r="1476">
          <cell r="A1476">
            <v>6924</v>
          </cell>
          <cell r="B1476" t="str">
            <v>PRODUCTOS INMUEBLES TERMINADOS</v>
          </cell>
        </row>
        <row r="1477">
          <cell r="A1477">
            <v>69241</v>
          </cell>
          <cell r="B1477" t="str">
            <v>TERCEROS</v>
          </cell>
        </row>
        <row r="1478">
          <cell r="A1478">
            <v>69242</v>
          </cell>
          <cell r="B1478" t="str">
            <v>RELACIONADAS</v>
          </cell>
        </row>
        <row r="1479">
          <cell r="A1479">
            <v>6925</v>
          </cell>
          <cell r="B1479" t="str">
            <v>EXISTENCIAS DE SERVICIOS TERMINADOS</v>
          </cell>
        </row>
        <row r="1480">
          <cell r="A1480">
            <v>69251</v>
          </cell>
          <cell r="B1480" t="str">
            <v>TERCEROS</v>
          </cell>
        </row>
        <row r="1481">
          <cell r="A1481">
            <v>69252</v>
          </cell>
          <cell r="B1481" t="str">
            <v>RELACIONADAS</v>
          </cell>
        </row>
        <row r="1482">
          <cell r="A1482">
            <v>6926</v>
          </cell>
          <cell r="B1482" t="str">
            <v>COSTOS DE FINANCIACIÓN – PRODUCTOS TERMINADOS</v>
          </cell>
        </row>
        <row r="1483">
          <cell r="A1483">
            <v>69261</v>
          </cell>
          <cell r="B1483" t="str">
            <v>TERCEROS</v>
          </cell>
        </row>
        <row r="1484">
          <cell r="A1484">
            <v>69262</v>
          </cell>
          <cell r="B1484" t="str">
            <v>RELACIONADAS</v>
          </cell>
        </row>
        <row r="1485">
          <cell r="A1485">
            <v>693</v>
          </cell>
          <cell r="B1485" t="str">
            <v>SUBPRODUCTOS, DESECHOS Y DESPERDICIOS</v>
          </cell>
        </row>
        <row r="1486">
          <cell r="A1486">
            <v>6931</v>
          </cell>
          <cell r="B1486" t="str">
            <v>SUBPRODUCTOS</v>
          </cell>
        </row>
        <row r="1487">
          <cell r="A1487">
            <v>69311</v>
          </cell>
          <cell r="B1487" t="str">
            <v>TERCEROS</v>
          </cell>
        </row>
        <row r="1488">
          <cell r="A1488">
            <v>69312</v>
          </cell>
          <cell r="B1488" t="str">
            <v>RELACIONADAS</v>
          </cell>
        </row>
        <row r="1489">
          <cell r="A1489">
            <v>6932</v>
          </cell>
          <cell r="B1489" t="str">
            <v>DESECHOS Y DESPERDICIOS</v>
          </cell>
        </row>
        <row r="1490">
          <cell r="A1490">
            <v>69321</v>
          </cell>
          <cell r="B1490" t="str">
            <v>TERCEROS</v>
          </cell>
        </row>
        <row r="1491">
          <cell r="A1491">
            <v>69322</v>
          </cell>
          <cell r="B1491" t="str">
            <v>RELACIONADAS</v>
          </cell>
        </row>
        <row r="1492">
          <cell r="A1492">
            <v>694</v>
          </cell>
          <cell r="B1492" t="str">
            <v>SERVICIOS</v>
          </cell>
        </row>
        <row r="1493">
          <cell r="A1493">
            <v>6941</v>
          </cell>
          <cell r="B1493" t="str">
            <v>TERCEROS</v>
          </cell>
        </row>
        <row r="1494">
          <cell r="A1494">
            <v>6942</v>
          </cell>
          <cell r="B1494" t="str">
            <v>RELACIONADAS</v>
          </cell>
        </row>
        <row r="1495">
          <cell r="A1495">
            <v>70</v>
          </cell>
          <cell r="B1495" t="str">
            <v>VENTAS</v>
          </cell>
        </row>
        <row r="1496">
          <cell r="A1496">
            <v>701</v>
          </cell>
          <cell r="B1496" t="str">
            <v>MERCADERÍAS</v>
          </cell>
        </row>
        <row r="1497">
          <cell r="A1497">
            <v>7011</v>
          </cell>
          <cell r="B1497" t="str">
            <v>MERCADERÍAS MANUFACTURADAS</v>
          </cell>
        </row>
        <row r="1498">
          <cell r="A1498">
            <v>70111</v>
          </cell>
          <cell r="B1498" t="str">
            <v>TERCEROS</v>
          </cell>
        </row>
        <row r="1499">
          <cell r="A1499">
            <v>70112</v>
          </cell>
          <cell r="B1499" t="str">
            <v>RELACIONADAS</v>
          </cell>
        </row>
        <row r="1500">
          <cell r="A1500">
            <v>7012</v>
          </cell>
          <cell r="B1500" t="str">
            <v>MERCADERÍAS DE EXTRACCIÓN</v>
          </cell>
        </row>
        <row r="1501">
          <cell r="A1501">
            <v>70121</v>
          </cell>
          <cell r="B1501" t="str">
            <v>TERCEROS</v>
          </cell>
        </row>
        <row r="1502">
          <cell r="A1502">
            <v>70122</v>
          </cell>
          <cell r="B1502" t="str">
            <v>RELACIONADAS</v>
          </cell>
        </row>
        <row r="1503">
          <cell r="A1503">
            <v>7013</v>
          </cell>
          <cell r="B1503" t="str">
            <v>MERCADERÍAS AGROPECUARIAS Y PISCÍCOLAS</v>
          </cell>
        </row>
        <row r="1504">
          <cell r="A1504">
            <v>70131</v>
          </cell>
          <cell r="B1504" t="str">
            <v>TERCEROS</v>
          </cell>
        </row>
        <row r="1505">
          <cell r="A1505">
            <v>70132</v>
          </cell>
          <cell r="B1505" t="str">
            <v>RELACIONADAS</v>
          </cell>
        </row>
        <row r="1506">
          <cell r="A1506">
            <v>7014</v>
          </cell>
          <cell r="B1506" t="str">
            <v>MERCADERÍAS INMUEBLES</v>
          </cell>
        </row>
        <row r="1507">
          <cell r="A1507">
            <v>70141</v>
          </cell>
          <cell r="B1507" t="str">
            <v>TERCEROS</v>
          </cell>
        </row>
        <row r="1508">
          <cell r="A1508">
            <v>70142</v>
          </cell>
          <cell r="B1508" t="str">
            <v>RELACIONADAS</v>
          </cell>
        </row>
        <row r="1509">
          <cell r="A1509">
            <v>7015</v>
          </cell>
          <cell r="B1509" t="str">
            <v>MERCADERÍAS – OTRAS</v>
          </cell>
        </row>
        <row r="1510">
          <cell r="A1510">
            <v>70151</v>
          </cell>
          <cell r="B1510" t="str">
            <v>TERCEROS</v>
          </cell>
        </row>
        <row r="1511">
          <cell r="A1511">
            <v>70152</v>
          </cell>
          <cell r="B1511" t="str">
            <v>RELACIONADAS</v>
          </cell>
        </row>
        <row r="1512">
          <cell r="A1512">
            <v>702</v>
          </cell>
          <cell r="B1512" t="str">
            <v>PRODUCTOS TERMINADOS</v>
          </cell>
        </row>
        <row r="1513">
          <cell r="A1513">
            <v>7021</v>
          </cell>
          <cell r="B1513" t="str">
            <v>PRODUCTOS MANUFACTURADOS</v>
          </cell>
        </row>
        <row r="1514">
          <cell r="A1514">
            <v>70211</v>
          </cell>
          <cell r="B1514" t="str">
            <v>TERCEROS</v>
          </cell>
        </row>
        <row r="1515">
          <cell r="A1515">
            <v>70212</v>
          </cell>
          <cell r="B1515" t="str">
            <v>RELACIONADAS</v>
          </cell>
        </row>
        <row r="1516">
          <cell r="A1516">
            <v>7022</v>
          </cell>
          <cell r="B1516" t="str">
            <v>PRODUCTOS DE EXTRACCIÓN TERMINADOS</v>
          </cell>
        </row>
        <row r="1517">
          <cell r="A1517">
            <v>70221</v>
          </cell>
          <cell r="B1517" t="str">
            <v>TERCEROS</v>
          </cell>
        </row>
        <row r="1518">
          <cell r="A1518">
            <v>70222</v>
          </cell>
          <cell r="B1518" t="str">
            <v>RELACIONADAS</v>
          </cell>
        </row>
        <row r="1519">
          <cell r="A1519">
            <v>7023</v>
          </cell>
          <cell r="B1519" t="str">
            <v>PRODUCTOS AGROPECUARIOS Y PISCÍCOLAS TERMINADOS</v>
          </cell>
        </row>
        <row r="1520">
          <cell r="A1520">
            <v>70231</v>
          </cell>
          <cell r="B1520" t="str">
            <v>TERCEROS</v>
          </cell>
        </row>
        <row r="1521">
          <cell r="A1521">
            <v>70232</v>
          </cell>
          <cell r="B1521" t="str">
            <v>RELACIONADAS</v>
          </cell>
        </row>
        <row r="1522">
          <cell r="A1522">
            <v>7024</v>
          </cell>
          <cell r="B1522" t="str">
            <v>PRODUCTOS INMUEBLES TERMINADOS</v>
          </cell>
        </row>
        <row r="1523">
          <cell r="A1523">
            <v>70241</v>
          </cell>
          <cell r="B1523" t="str">
            <v>TERCEROS</v>
          </cell>
        </row>
        <row r="1524">
          <cell r="A1524">
            <v>70242</v>
          </cell>
          <cell r="B1524" t="str">
            <v>RELACIONADAS</v>
          </cell>
        </row>
        <row r="1525">
          <cell r="A1525">
            <v>7025</v>
          </cell>
          <cell r="B1525" t="str">
            <v>EXISTENCIAS DE SERVICIOS TERMINADOS</v>
          </cell>
        </row>
        <row r="1526">
          <cell r="A1526">
            <v>70251</v>
          </cell>
          <cell r="B1526" t="str">
            <v>TERCEROS</v>
          </cell>
        </row>
        <row r="1527">
          <cell r="A1527">
            <v>70252</v>
          </cell>
          <cell r="B1527" t="str">
            <v>RELACIONADAS</v>
          </cell>
        </row>
        <row r="1528">
          <cell r="A1528">
            <v>703</v>
          </cell>
          <cell r="B1528" t="str">
            <v>SUBPRODUCTOS, DESECHOS Y DESPERDICIOS</v>
          </cell>
        </row>
        <row r="1529">
          <cell r="A1529">
            <v>7031</v>
          </cell>
          <cell r="B1529" t="str">
            <v>SUBPRODUCTOS</v>
          </cell>
        </row>
        <row r="1530">
          <cell r="A1530">
            <v>70311</v>
          </cell>
          <cell r="B1530" t="str">
            <v>TERCEROS</v>
          </cell>
        </row>
        <row r="1531">
          <cell r="A1531">
            <v>70312</v>
          </cell>
          <cell r="B1531" t="str">
            <v>RELACIONADAS</v>
          </cell>
        </row>
        <row r="1532">
          <cell r="A1532">
            <v>7032</v>
          </cell>
          <cell r="B1532" t="str">
            <v>DESECHOS Y DESPERDICIOS</v>
          </cell>
        </row>
        <row r="1533">
          <cell r="A1533">
            <v>70321</v>
          </cell>
          <cell r="B1533" t="str">
            <v>TERCEROS</v>
          </cell>
        </row>
        <row r="1534">
          <cell r="A1534">
            <v>70322</v>
          </cell>
          <cell r="B1534" t="str">
            <v>RELACIONADAS</v>
          </cell>
        </row>
        <row r="1535">
          <cell r="A1535">
            <v>704</v>
          </cell>
          <cell r="B1535" t="str">
            <v>PRESTACIÓN DE SERVICIOS</v>
          </cell>
        </row>
        <row r="1536">
          <cell r="A1536">
            <v>7041</v>
          </cell>
          <cell r="B1536" t="str">
            <v>TERCEROS</v>
          </cell>
        </row>
        <row r="1537">
          <cell r="A1537">
            <v>7042</v>
          </cell>
          <cell r="B1537" t="str">
            <v>RELACIONADAS</v>
          </cell>
        </row>
        <row r="1538">
          <cell r="A1538">
            <v>709</v>
          </cell>
          <cell r="B1538" t="str">
            <v>DEVOLUCIONES SOBRE VENTAS</v>
          </cell>
        </row>
        <row r="1539">
          <cell r="A1539">
            <v>7091</v>
          </cell>
          <cell r="B1539" t="str">
            <v>MERCADERÍAS – TERCEROS</v>
          </cell>
        </row>
        <row r="1540">
          <cell r="A1540">
            <v>70911</v>
          </cell>
          <cell r="B1540" t="str">
            <v>MERCADERÍAS MANUFACTURADAS</v>
          </cell>
        </row>
        <row r="1541">
          <cell r="A1541">
            <v>70912</v>
          </cell>
          <cell r="B1541" t="str">
            <v>MERCADERÍAS DE EXTRACCIÓN</v>
          </cell>
        </row>
        <row r="1542">
          <cell r="A1542">
            <v>70913</v>
          </cell>
          <cell r="B1542" t="str">
            <v>MERCADERÍAS AGROPECUARIAS Y PISCÍCOLAS</v>
          </cell>
        </row>
        <row r="1543">
          <cell r="A1543">
            <v>70914</v>
          </cell>
          <cell r="B1543" t="str">
            <v>MERCADERÍAS INMUEBLES</v>
          </cell>
        </row>
        <row r="1544">
          <cell r="A1544">
            <v>70915</v>
          </cell>
          <cell r="B1544" t="str">
            <v>MERCADERÍAS – OTRAS</v>
          </cell>
        </row>
        <row r="1545">
          <cell r="A1545">
            <v>7092</v>
          </cell>
          <cell r="B1545" t="str">
            <v>MERCADERÍAS – RELACIONADAS</v>
          </cell>
        </row>
        <row r="1546">
          <cell r="A1546">
            <v>70921</v>
          </cell>
          <cell r="B1546" t="str">
            <v>MERCADERÍAS MANUFACTURADAS</v>
          </cell>
        </row>
        <row r="1547">
          <cell r="A1547">
            <v>70922</v>
          </cell>
          <cell r="B1547" t="str">
            <v>MERCADERÍAS DE EXTRACCIÓN</v>
          </cell>
        </row>
        <row r="1548">
          <cell r="A1548">
            <v>70923</v>
          </cell>
          <cell r="B1548" t="str">
            <v>MERCADERÍAS AGROPECUARIAS Y PISCÍCOLAS</v>
          </cell>
        </row>
        <row r="1549">
          <cell r="A1549">
            <v>70924</v>
          </cell>
          <cell r="B1549" t="str">
            <v>MERCADERÍAS INMUEBLES</v>
          </cell>
        </row>
        <row r="1550">
          <cell r="A1550">
            <v>70925</v>
          </cell>
          <cell r="B1550" t="str">
            <v>MERCADERÍAS – OTRAS</v>
          </cell>
        </row>
        <row r="1551">
          <cell r="A1551">
            <v>7093</v>
          </cell>
          <cell r="B1551" t="str">
            <v>PRODUCTOS TERMINADOS – TERCEROS</v>
          </cell>
        </row>
        <row r="1552">
          <cell r="A1552">
            <v>70931</v>
          </cell>
          <cell r="B1552" t="str">
            <v>PRODUCTOS MANUFACTURADOS</v>
          </cell>
        </row>
        <row r="1553">
          <cell r="A1553">
            <v>70932</v>
          </cell>
          <cell r="B1553" t="str">
            <v>PRODUCTOS DE EXTRACCIÓN TERMINADOS</v>
          </cell>
        </row>
        <row r="1554">
          <cell r="A1554">
            <v>70933</v>
          </cell>
          <cell r="B1554" t="str">
            <v>PRODUCTOS AGROPECUARIOS Y PISCÍCOLAS TERMINADOS</v>
          </cell>
        </row>
        <row r="1555">
          <cell r="A1555">
            <v>70934</v>
          </cell>
          <cell r="B1555" t="str">
            <v>PRODUCTOS INMUEBLES TERMINADOS</v>
          </cell>
        </row>
        <row r="1556">
          <cell r="A1556">
            <v>70935</v>
          </cell>
          <cell r="B1556" t="str">
            <v>EXISTENCIAS DE SERVICIOS TERMINADOS</v>
          </cell>
        </row>
        <row r="1557">
          <cell r="A1557">
            <v>7094</v>
          </cell>
          <cell r="B1557" t="str">
            <v>PRODUCTOS TERMINADOS – RELACIONADAS</v>
          </cell>
        </row>
        <row r="1558">
          <cell r="A1558">
            <v>70941</v>
          </cell>
          <cell r="B1558" t="str">
            <v>PRODUCTOS MANUFACTURADOS</v>
          </cell>
        </row>
        <row r="1559">
          <cell r="A1559">
            <v>70942</v>
          </cell>
          <cell r="B1559" t="str">
            <v>PRODUCTOS DE EXTRACCIÓN TERMINADOS</v>
          </cell>
        </row>
        <row r="1560">
          <cell r="A1560">
            <v>70943</v>
          </cell>
          <cell r="B1560" t="str">
            <v>PRODUCTOS AGROPECUARIOS Y PISCÍCOLAS TERMINADOS</v>
          </cell>
        </row>
        <row r="1561">
          <cell r="A1561">
            <v>70944</v>
          </cell>
          <cell r="B1561" t="str">
            <v>PRODUCTOS INMUEBLES TERMINADOS</v>
          </cell>
        </row>
        <row r="1562">
          <cell r="A1562">
            <v>70945</v>
          </cell>
          <cell r="B1562" t="str">
            <v>EXISTENCIAS DE SERVICIOS TERMINADOS</v>
          </cell>
        </row>
        <row r="1563">
          <cell r="A1563">
            <v>7095</v>
          </cell>
          <cell r="B1563" t="str">
            <v>SUBPRODUCTOS, DESECHOS Y DESPERDICIOS – TERCEROS</v>
          </cell>
        </row>
        <row r="1564">
          <cell r="A1564">
            <v>70931</v>
          </cell>
          <cell r="B1564" t="str">
            <v>SUBPRODUCTOS</v>
          </cell>
        </row>
        <row r="1565">
          <cell r="A1565">
            <v>70932</v>
          </cell>
          <cell r="B1565" t="str">
            <v>DESECHOS Y DESPERDICIOS</v>
          </cell>
        </row>
        <row r="1566">
          <cell r="A1566">
            <v>7096</v>
          </cell>
          <cell r="B1566" t="str">
            <v>SUBPRODUCTOS, DESECHOS Y DESPERDICIOS – RELACIONADAS</v>
          </cell>
        </row>
        <row r="1567">
          <cell r="A1567">
            <v>70931</v>
          </cell>
          <cell r="B1567" t="str">
            <v>SUBPRODUCTOS</v>
          </cell>
        </row>
        <row r="1568">
          <cell r="A1568">
            <v>70932</v>
          </cell>
          <cell r="B1568" t="str">
            <v>DESECHOS Y DESPERDICIOS</v>
          </cell>
        </row>
        <row r="1569">
          <cell r="A1569">
            <v>7097</v>
          </cell>
          <cell r="B1569" t="str">
            <v>PRESTACIÓN DE SERVICIOS</v>
          </cell>
        </row>
        <row r="1570">
          <cell r="A1570">
            <v>70971</v>
          </cell>
          <cell r="B1570" t="str">
            <v>TERCEROS</v>
          </cell>
        </row>
        <row r="1571">
          <cell r="A1571">
            <v>70972</v>
          </cell>
          <cell r="B1571" t="str">
            <v>RELACIONADAS</v>
          </cell>
        </row>
        <row r="1572">
          <cell r="A1572">
            <v>71</v>
          </cell>
          <cell r="B1572" t="str">
            <v>VARIACIÓN DE LA PRODUCCIÓN ALMACENADA</v>
          </cell>
        </row>
        <row r="1573">
          <cell r="A1573">
            <v>711</v>
          </cell>
          <cell r="B1573" t="str">
            <v>VARIACIÓN DE PRODUCTOS TERMINADOS</v>
          </cell>
        </row>
        <row r="1574">
          <cell r="A1574">
            <v>7111</v>
          </cell>
          <cell r="B1574" t="str">
            <v>PRODUCTOS MANUFACTURADOS</v>
          </cell>
        </row>
        <row r="1575">
          <cell r="A1575">
            <v>7112</v>
          </cell>
          <cell r="B1575" t="str">
            <v>PRODUCTOS DE EXTRACCIÓN TERMINADOS</v>
          </cell>
        </row>
        <row r="1576">
          <cell r="A1576">
            <v>7113</v>
          </cell>
          <cell r="B1576" t="str">
            <v>PRODUCTOS AGROPECUARIOS Y PISCÍCOLAS TERMINADOS</v>
          </cell>
        </row>
        <row r="1577">
          <cell r="A1577">
            <v>7114</v>
          </cell>
          <cell r="B1577" t="str">
            <v>PRODUCTOS INMUEBLES TERMINADOS</v>
          </cell>
        </row>
        <row r="1578">
          <cell r="A1578">
            <v>7115</v>
          </cell>
          <cell r="B1578" t="str">
            <v>EXISTENCIAS DE SERVICIOS TERMINADOS</v>
          </cell>
        </row>
        <row r="1579">
          <cell r="A1579">
            <v>712</v>
          </cell>
          <cell r="B1579" t="str">
            <v>VARIACIÓN DE SUBPRODUCTOS, DESECHOS Y DESPERDICIOS</v>
          </cell>
        </row>
        <row r="1580">
          <cell r="A1580">
            <v>7121</v>
          </cell>
          <cell r="B1580" t="str">
            <v>SUBPRODUCTOS</v>
          </cell>
        </row>
        <row r="1581">
          <cell r="A1581">
            <v>7122</v>
          </cell>
          <cell r="B1581" t="str">
            <v>DESECHOS Y DESPERDICIOS</v>
          </cell>
        </row>
        <row r="1582">
          <cell r="A1582">
            <v>713</v>
          </cell>
          <cell r="B1582" t="str">
            <v>VARIACIÓN DE PRODUCTOS EN PROCESO</v>
          </cell>
        </row>
        <row r="1583">
          <cell r="A1583">
            <v>7131</v>
          </cell>
          <cell r="B1583" t="str">
            <v>PRODUCTOS EN PROCESO DE MANUFACTURA</v>
          </cell>
        </row>
        <row r="1584">
          <cell r="A1584">
            <v>7132</v>
          </cell>
          <cell r="B1584" t="str">
            <v>PRODUCTOS EXTRAÍDOS EN PROCESO DE TRANSFORMACIÓN</v>
          </cell>
        </row>
        <row r="1585">
          <cell r="A1585">
            <v>7133</v>
          </cell>
          <cell r="B1585" t="str">
            <v>PRODUCTOS AGROPECUARIOS Y PISCÍCOLAS EN PROCESO</v>
          </cell>
        </row>
        <row r="1586">
          <cell r="A1586">
            <v>7134</v>
          </cell>
          <cell r="B1586" t="str">
            <v>PRODUCTOS INMUEBLES EN PROCESO</v>
          </cell>
        </row>
        <row r="1587">
          <cell r="A1587">
            <v>7135</v>
          </cell>
          <cell r="B1587" t="str">
            <v>EXISTENCIAS DE SERVICIOS EN PROCESO</v>
          </cell>
        </row>
        <row r="1588">
          <cell r="A1588">
            <v>7138</v>
          </cell>
          <cell r="B1588" t="str">
            <v>OTROS PRODUCTOS EN PROCESO</v>
          </cell>
        </row>
        <row r="1589">
          <cell r="A1589">
            <v>714</v>
          </cell>
          <cell r="B1589" t="str">
            <v>VARIACIÓN DE ENVASES Y EMBALAJES</v>
          </cell>
        </row>
        <row r="1590">
          <cell r="A1590">
            <v>7141</v>
          </cell>
          <cell r="B1590" t="str">
            <v>ENVASES</v>
          </cell>
        </row>
        <row r="1591">
          <cell r="A1591">
            <v>7142</v>
          </cell>
          <cell r="B1591" t="str">
            <v>EMBALAJES</v>
          </cell>
        </row>
        <row r="1592">
          <cell r="A1592">
            <v>715</v>
          </cell>
          <cell r="B1592" t="str">
            <v>VARIACIÓN DE EXISTENCIAS DE SERVICIOS</v>
          </cell>
        </row>
        <row r="1593">
          <cell r="A1593">
            <v>72</v>
          </cell>
          <cell r="B1593" t="str">
            <v>PRODUCCIÓN DE ACTIVO INMOVILIZADO</v>
          </cell>
        </row>
        <row r="1594">
          <cell r="A1594">
            <v>721</v>
          </cell>
          <cell r="B1594" t="str">
            <v>INVERSIONES INMOBILIARIAS</v>
          </cell>
        </row>
        <row r="1595">
          <cell r="A1595">
            <v>7211</v>
          </cell>
          <cell r="B1595" t="str">
            <v>EDIFICACIONES</v>
          </cell>
        </row>
        <row r="1596">
          <cell r="A1596">
            <v>722</v>
          </cell>
          <cell r="B1596" t="str">
            <v>INMUEBLES, MAQUINARIA Y EQUIPO</v>
          </cell>
        </row>
        <row r="1597">
          <cell r="A1597">
            <v>7221</v>
          </cell>
          <cell r="B1597" t="str">
            <v>EDIFICACIONES</v>
          </cell>
        </row>
        <row r="1598">
          <cell r="A1598">
            <v>7222</v>
          </cell>
          <cell r="B1598" t="str">
            <v>MAQUINARIAS Y OTROS EQUIPOS DE EXPLOTACIÓN</v>
          </cell>
        </row>
        <row r="1599">
          <cell r="A1599">
            <v>7223</v>
          </cell>
          <cell r="B1599" t="str">
            <v>EQUIPO DE TRANSPORTE</v>
          </cell>
        </row>
        <row r="1600">
          <cell r="A1600">
            <v>7224</v>
          </cell>
          <cell r="B1600" t="str">
            <v>MUEBLES Y ENSERES</v>
          </cell>
        </row>
        <row r="1601">
          <cell r="A1601">
            <v>7225</v>
          </cell>
          <cell r="B1601" t="str">
            <v>EQUIPOS DIVERSOS</v>
          </cell>
        </row>
        <row r="1602">
          <cell r="A1602">
            <v>7226</v>
          </cell>
          <cell r="B1602" t="str">
            <v>EQUIPO DE COMUNICACIÓN</v>
          </cell>
        </row>
        <row r="1603">
          <cell r="A1603">
            <v>7227</v>
          </cell>
          <cell r="B1603" t="str">
            <v>EQUIPO DE SEGURIDAD</v>
          </cell>
        </row>
        <row r="1604">
          <cell r="A1604">
            <v>7228</v>
          </cell>
          <cell r="B1604" t="str">
            <v>OTROS EQUIPOS</v>
          </cell>
        </row>
        <row r="1605">
          <cell r="A1605">
            <v>723</v>
          </cell>
          <cell r="B1605" t="str">
            <v>INTANGIBLES</v>
          </cell>
        </row>
        <row r="1606">
          <cell r="A1606">
            <v>7231</v>
          </cell>
          <cell r="B1606" t="str">
            <v>PROGRAMAS DE COMPUTADORA (SOFTWARE)</v>
          </cell>
        </row>
        <row r="1607">
          <cell r="A1607">
            <v>7232</v>
          </cell>
          <cell r="B1607" t="str">
            <v>COSTOS DE EXPLORACIÓN Y DESARROLLO</v>
          </cell>
        </row>
        <row r="1608">
          <cell r="A1608">
            <v>7233</v>
          </cell>
          <cell r="B1608" t="str">
            <v>FÓRMULAS, DISEÑOS Y PROTOTIPOS</v>
          </cell>
        </row>
        <row r="1609">
          <cell r="A1609">
            <v>724</v>
          </cell>
          <cell r="B1609" t="str">
            <v>ACTIVOS BIOLÓGICOS</v>
          </cell>
        </row>
        <row r="1610">
          <cell r="A1610">
            <v>7241</v>
          </cell>
          <cell r="B1610" t="str">
            <v>ACTIVOS BIOLÓGICOS EN DESARROLLO DE ORIGEN ANIMAL</v>
          </cell>
        </row>
        <row r="1611">
          <cell r="A1611">
            <v>7242</v>
          </cell>
          <cell r="B1611" t="str">
            <v>ACTIVOS BIOLÓGICOS EN DESARROLLO DE ORIGEN VEGETAL</v>
          </cell>
        </row>
        <row r="1612">
          <cell r="A1612">
            <v>725</v>
          </cell>
          <cell r="B1612" t="str">
            <v>COSTOS DE FINANCIACIÓN CAPITALIZADOS</v>
          </cell>
        </row>
        <row r="1613">
          <cell r="A1613">
            <v>7251</v>
          </cell>
          <cell r="B1613" t="str">
            <v>COSTOS DE FINANCIACIÓN – INVERSIONES INMOBILIARIAS</v>
          </cell>
        </row>
        <row r="1614">
          <cell r="A1614">
            <v>72511</v>
          </cell>
          <cell r="B1614" t="str">
            <v>COSTOS DE FINANCIACIÓN – INVERSIONES INMOBILIARIAS – EDIFICACIONES</v>
          </cell>
        </row>
        <row r="1615">
          <cell r="A1615">
            <v>7252</v>
          </cell>
          <cell r="B1615" t="str">
            <v>COSTOS DE FINANCIACIÓN – INMUEBLES, MAQUINARIA Y EQUIPO</v>
          </cell>
        </row>
        <row r="1616">
          <cell r="A1616">
            <v>72521</v>
          </cell>
          <cell r="B1616" t="str">
            <v>EDIFICACIONES</v>
          </cell>
        </row>
        <row r="1617">
          <cell r="A1617">
            <v>72522</v>
          </cell>
          <cell r="B1617" t="str">
            <v>MAQUINARIAS Y OTROS EQUIPOS DE EXPLOTACIÓN</v>
          </cell>
        </row>
        <row r="1618">
          <cell r="A1618">
            <v>7253</v>
          </cell>
          <cell r="B1618" t="str">
            <v>COSTOS DE FINANCIACIÓN – INTANGIBLES</v>
          </cell>
        </row>
        <row r="1619">
          <cell r="A1619">
            <v>7254</v>
          </cell>
          <cell r="B1619" t="str">
            <v>COSTOS DE FINANCIACIÓN – ACTIVOS BIOLÓGICOS EN DESARROLLO</v>
          </cell>
        </row>
        <row r="1620">
          <cell r="A1620">
            <v>72541</v>
          </cell>
          <cell r="B1620" t="str">
            <v>ACTIVOS BIOLÓGICOS DE ORIGEN ANIMAL</v>
          </cell>
        </row>
        <row r="1621">
          <cell r="A1621">
            <v>72542</v>
          </cell>
          <cell r="B1621" t="str">
            <v>ACTIVOS BIOLÓGICOS DE ORIGEN VEGETAL</v>
          </cell>
        </row>
        <row r="1622">
          <cell r="A1622">
            <v>73</v>
          </cell>
          <cell r="B1622" t="str">
            <v>DESCUENTOS, REBAJAS Y BONIFICACIONES OBTENIDOS</v>
          </cell>
        </row>
        <row r="1623">
          <cell r="A1623">
            <v>731</v>
          </cell>
          <cell r="B1623" t="str">
            <v>DESCUENTOS, REBAJAS Y BONIFICACIONES OBTENIDOS</v>
          </cell>
        </row>
        <row r="1624">
          <cell r="A1624">
            <v>7311</v>
          </cell>
          <cell r="B1624" t="str">
            <v>TERCEROS</v>
          </cell>
        </row>
        <row r="1625">
          <cell r="A1625">
            <v>7312</v>
          </cell>
          <cell r="B1625" t="str">
            <v>RELACIONADAS</v>
          </cell>
        </row>
        <row r="1626">
          <cell r="A1626">
            <v>74</v>
          </cell>
          <cell r="B1626" t="str">
            <v>DESCUENTOS, REBAJAS Y BONIFICACIONES CONCEDIDOS</v>
          </cell>
        </row>
        <row r="1627">
          <cell r="A1627">
            <v>741</v>
          </cell>
          <cell r="B1627" t="str">
            <v>DESCUENTOS, REBAJAS Y BONIFICACIONES CONCEDIDOS</v>
          </cell>
        </row>
        <row r="1628">
          <cell r="A1628">
            <v>7411</v>
          </cell>
          <cell r="B1628" t="str">
            <v>TERCEROS</v>
          </cell>
        </row>
        <row r="1629">
          <cell r="A1629">
            <v>7412</v>
          </cell>
          <cell r="B1629" t="str">
            <v>RELACIONADAS</v>
          </cell>
        </row>
        <row r="1630">
          <cell r="A1630">
            <v>75</v>
          </cell>
          <cell r="B1630" t="str">
            <v>OTROS INGRESOS DE GESTIÓN</v>
          </cell>
        </row>
        <row r="1631">
          <cell r="A1631">
            <v>751</v>
          </cell>
          <cell r="B1631" t="str">
            <v>SERVICIOS EN BENEFICIO DEL PERSONAL</v>
          </cell>
        </row>
        <row r="1632">
          <cell r="A1632">
            <v>752</v>
          </cell>
          <cell r="B1632" t="str">
            <v>COMISIONES Y CORRETAJES</v>
          </cell>
        </row>
        <row r="1633">
          <cell r="A1633">
            <v>753</v>
          </cell>
          <cell r="B1633" t="str">
            <v>REGALÍAS</v>
          </cell>
        </row>
        <row r="1634">
          <cell r="A1634">
            <v>754</v>
          </cell>
          <cell r="B1634" t="str">
            <v>ALQUILERES</v>
          </cell>
        </row>
        <row r="1635">
          <cell r="A1635">
            <v>7541</v>
          </cell>
          <cell r="B1635" t="str">
            <v>TERRENOS</v>
          </cell>
        </row>
        <row r="1636">
          <cell r="A1636">
            <v>7542</v>
          </cell>
          <cell r="B1636" t="str">
            <v>EDIFICACIONES</v>
          </cell>
        </row>
        <row r="1637">
          <cell r="A1637">
            <v>7543</v>
          </cell>
          <cell r="B1637" t="str">
            <v>MAQUINARIAS Y EQUIPOS DE EXPLOTACIÓN</v>
          </cell>
        </row>
        <row r="1638">
          <cell r="A1638">
            <v>7544</v>
          </cell>
          <cell r="B1638" t="str">
            <v>EQUIPO DE TRANSPORTE</v>
          </cell>
        </row>
        <row r="1639">
          <cell r="A1639">
            <v>7545</v>
          </cell>
          <cell r="B1639" t="str">
            <v>EQUIPOS DIVERSOS</v>
          </cell>
        </row>
        <row r="1640">
          <cell r="A1640">
            <v>755</v>
          </cell>
          <cell r="B1640" t="str">
            <v>RECUPERACIÓN DE CUENTAS DE VALUACIÓN</v>
          </cell>
        </row>
        <row r="1641">
          <cell r="A1641">
            <v>7551</v>
          </cell>
          <cell r="B1641" t="str">
            <v>RECUPERACIÓN - CUENTAS DE COBRANZA DUDOSA</v>
          </cell>
        </row>
        <row r="1642">
          <cell r="A1642">
            <v>7552</v>
          </cell>
          <cell r="B1642" t="str">
            <v>RECUPERACIÓN - DESVALORIZACIÓN DE EXISTENCIAS</v>
          </cell>
        </row>
        <row r="1643">
          <cell r="A1643">
            <v>7553</v>
          </cell>
          <cell r="B1643" t="str">
            <v>RECUPERACIÓN – DESVALORIZACIÓN DE INVERSIONES MOBILIARIAS</v>
          </cell>
        </row>
        <row r="1644">
          <cell r="A1644">
            <v>756</v>
          </cell>
          <cell r="B1644" t="str">
            <v>ENAJENACIÓN DE ACTIVOS INMOVILIZADOS</v>
          </cell>
        </row>
        <row r="1645">
          <cell r="A1645">
            <v>7561</v>
          </cell>
          <cell r="B1645" t="str">
            <v>INVERSIONES INMOBILIARIAS</v>
          </cell>
        </row>
        <row r="1646">
          <cell r="A1646">
            <v>7562</v>
          </cell>
          <cell r="B1646" t="str">
            <v>ACTIVOS ADQUIRIDOS EN ARRENDAMIENTO FINANCIERO</v>
          </cell>
        </row>
        <row r="1647">
          <cell r="A1647">
            <v>7563</v>
          </cell>
          <cell r="B1647" t="str">
            <v>INMUEBLES, MAQUINARIA Y EQUIPO</v>
          </cell>
        </row>
        <row r="1648">
          <cell r="A1648">
            <v>7564</v>
          </cell>
          <cell r="B1648" t="str">
            <v>INTANGIBLES</v>
          </cell>
        </row>
        <row r="1649">
          <cell r="A1649">
            <v>7565</v>
          </cell>
          <cell r="B1649" t="str">
            <v>ACTIVOS BIOLÓGICOS</v>
          </cell>
        </row>
        <row r="1650">
          <cell r="A1650">
            <v>757</v>
          </cell>
          <cell r="B1650" t="str">
            <v>RECUPERACIÓN DE DETERIORO DE CUENTAS DE ACTIVOS INMOVILIZADOS</v>
          </cell>
        </row>
        <row r="1651">
          <cell r="A1651">
            <v>759</v>
          </cell>
          <cell r="B1651" t="str">
            <v>OTROS INGRESOS DE GESTIÓN</v>
          </cell>
        </row>
        <row r="1652">
          <cell r="A1652">
            <v>7591</v>
          </cell>
          <cell r="B1652" t="str">
            <v>SUBSIDIOS GUBERNAMENTALES</v>
          </cell>
        </row>
        <row r="1653">
          <cell r="A1653">
            <v>76</v>
          </cell>
          <cell r="B1653" t="str">
            <v>GANANCIA POR MEDICIÓN DE ACTIVOS NO FINANCIEROS AL VALOR RAZONABLE</v>
          </cell>
        </row>
        <row r="1654">
          <cell r="A1654">
            <v>761</v>
          </cell>
          <cell r="B1654" t="str">
            <v>ACTIVO REALIZABLE</v>
          </cell>
        </row>
        <row r="1655">
          <cell r="A1655">
            <v>7611</v>
          </cell>
          <cell r="B1655" t="str">
            <v>MERCADERÍAS</v>
          </cell>
        </row>
        <row r="1656">
          <cell r="A1656">
            <v>7612</v>
          </cell>
          <cell r="B1656" t="str">
            <v>PRODUCTOS EN PROCESO</v>
          </cell>
        </row>
        <row r="1657">
          <cell r="A1657">
            <v>7613</v>
          </cell>
          <cell r="B1657" t="str">
            <v>ACTIVOS NO CORRIENTES MANTENIDOS PARA LA VENTA</v>
          </cell>
        </row>
        <row r="1658">
          <cell r="A1658">
            <v>762</v>
          </cell>
          <cell r="B1658" t="str">
            <v>ACTIVO INMOVILIZADO</v>
          </cell>
        </row>
        <row r="1659">
          <cell r="A1659">
            <v>7621</v>
          </cell>
          <cell r="B1659" t="str">
            <v>INVERSIONES INMOBILIARIAS</v>
          </cell>
        </row>
        <row r="1660">
          <cell r="A1660">
            <v>7622</v>
          </cell>
          <cell r="B1660" t="str">
            <v>ACTIVOS BIOLÓGICOS</v>
          </cell>
        </row>
        <row r="1661">
          <cell r="A1661">
            <v>763</v>
          </cell>
          <cell r="B1661" t="str">
            <v>PARTICIPACIÓN EN LOS RESULTADOS DE SUBSIDIARIAS Y ASOCIADAS BAJO EL MÉTODO DEL VALOR PATRIMONIAL</v>
          </cell>
        </row>
        <row r="1662">
          <cell r="A1662">
            <v>764</v>
          </cell>
          <cell r="B1662" t="str">
            <v>INGRESOS POR PARTICIPACIONES EN NEGOCIOS CONJUNTOS</v>
          </cell>
        </row>
        <row r="1663">
          <cell r="A1663">
            <v>77</v>
          </cell>
          <cell r="B1663" t="str">
            <v>INGRESOS FINANCIEROS</v>
          </cell>
        </row>
        <row r="1664">
          <cell r="A1664">
            <v>771</v>
          </cell>
          <cell r="B1664" t="str">
            <v>GANANCIA POR INSTRUMENTO FINANCIERO DERIVADO</v>
          </cell>
        </row>
        <row r="1665">
          <cell r="A1665">
            <v>772</v>
          </cell>
          <cell r="B1665" t="str">
            <v>RENDIMIENTOS GANADOS</v>
          </cell>
        </row>
        <row r="1666">
          <cell r="A1666">
            <v>7721</v>
          </cell>
          <cell r="B1666" t="str">
            <v>DEPÓSITOS EN INSTITUCIONES FINANCIERAS</v>
          </cell>
        </row>
        <row r="1667">
          <cell r="A1667">
            <v>7722</v>
          </cell>
          <cell r="B1667" t="str">
            <v>CUENTAS POR COBRAR COMERCIALES</v>
          </cell>
        </row>
        <row r="1668">
          <cell r="A1668">
            <v>7723</v>
          </cell>
          <cell r="B1668" t="str">
            <v>PRÉSTAMOS OTORGADOS</v>
          </cell>
        </row>
        <row r="1669">
          <cell r="A1669">
            <v>7724</v>
          </cell>
          <cell r="B1669" t="str">
            <v>INVERSIONES A SER MANTENIDAS HASTA EL VENCIMIENTO</v>
          </cell>
        </row>
        <row r="1670">
          <cell r="A1670">
            <v>7725</v>
          </cell>
          <cell r="B1670" t="str">
            <v>INSTRUMENTOS FINANCIEROS REPRESENTATIVOS DE DERECHO PATRIMONIAL</v>
          </cell>
        </row>
        <row r="1671">
          <cell r="A1671">
            <v>773</v>
          </cell>
          <cell r="B1671" t="str">
            <v>DIVIDENDOS</v>
          </cell>
        </row>
        <row r="1672">
          <cell r="A1672">
            <v>775</v>
          </cell>
          <cell r="B1672" t="str">
            <v>DESCUENTOS OBTENIDOS POR PRONTO PAGO</v>
          </cell>
        </row>
        <row r="1673">
          <cell r="A1673">
            <v>776</v>
          </cell>
          <cell r="B1673" t="str">
            <v>DIFERENCIA EN CAMBIO</v>
          </cell>
        </row>
        <row r="1674">
          <cell r="A1674">
            <v>777</v>
          </cell>
          <cell r="B1674" t="str">
            <v>GANANCIA POR MEDICIÓN DE ACTIVOS Y PASIVOS FINANCIEROS AL VALOR RAZONABLE</v>
          </cell>
        </row>
        <row r="1675">
          <cell r="A1675">
            <v>779</v>
          </cell>
          <cell r="B1675" t="str">
            <v>OTROS INGRESOS FINANCIEROS</v>
          </cell>
        </row>
        <row r="1676">
          <cell r="A1676">
            <v>7792</v>
          </cell>
          <cell r="B1676" t="str">
            <v>INGRESOS FINANCIEROS EN MEDICIÓN A VALOR DESCONTADO</v>
          </cell>
        </row>
        <row r="1677">
          <cell r="A1677">
            <v>78</v>
          </cell>
          <cell r="B1677" t="str">
            <v>CARGAS CUBIERTAS POR PROVISIONES</v>
          </cell>
        </row>
        <row r="1678">
          <cell r="A1678">
            <v>781</v>
          </cell>
          <cell r="B1678" t="str">
            <v>CARGAS CUBIERTAS POR PROVISIONES</v>
          </cell>
        </row>
        <row r="1679">
          <cell r="A1679">
            <v>79</v>
          </cell>
          <cell r="B1679" t="str">
            <v>CARGAS IMPUTABLES A CUENTAS DE COSTOS Y GASTOS</v>
          </cell>
        </row>
        <row r="1680">
          <cell r="A1680">
            <v>791</v>
          </cell>
          <cell r="B1680" t="str">
            <v>CARGAS IMPUTABLES A CUENTAS DE COSTOS Y GASTOS</v>
          </cell>
        </row>
        <row r="1681">
          <cell r="A1681">
            <v>792</v>
          </cell>
          <cell r="B1681" t="str">
            <v>GASTOS FINANCIEROS IMPUTABLES A CUENTAS DE EXISTENCIAS</v>
          </cell>
        </row>
        <row r="1682">
          <cell r="A1682">
            <v>80</v>
          </cell>
          <cell r="B1682" t="str">
            <v>MARGEN COMERCIAL</v>
          </cell>
        </row>
        <row r="1683">
          <cell r="A1683">
            <v>801</v>
          </cell>
          <cell r="B1683" t="str">
            <v>MARGEN COMERCIAL</v>
          </cell>
        </row>
        <row r="1684">
          <cell r="A1684">
            <v>81</v>
          </cell>
          <cell r="B1684" t="str">
            <v>PRODUCCIÓN DEL EJERCICIO</v>
          </cell>
        </row>
        <row r="1685">
          <cell r="A1685">
            <v>811</v>
          </cell>
          <cell r="B1685" t="str">
            <v>PRODUCCIÓN DE BIENES</v>
          </cell>
        </row>
        <row r="1686">
          <cell r="A1686">
            <v>812</v>
          </cell>
          <cell r="B1686" t="str">
            <v>PRODUCCIÓN DE SERVICIOS</v>
          </cell>
        </row>
        <row r="1687">
          <cell r="A1687">
            <v>813</v>
          </cell>
          <cell r="B1687" t="str">
            <v>PRODUCCIÓN DE ACTIVO INMOVILIZADO</v>
          </cell>
        </row>
        <row r="1688">
          <cell r="A1688">
            <v>82</v>
          </cell>
          <cell r="B1688" t="str">
            <v>VALOR AGREGADO</v>
          </cell>
        </row>
        <row r="1689">
          <cell r="A1689">
            <v>821</v>
          </cell>
          <cell r="B1689" t="str">
            <v>VALOR AGREGADO</v>
          </cell>
        </row>
        <row r="1690">
          <cell r="A1690">
            <v>83</v>
          </cell>
          <cell r="B1690" t="str">
            <v>EXCEDENTE BRUTO (INSUFICIENCIA BRUTA) DE EXPLOTACIÓN</v>
          </cell>
        </row>
        <row r="1691">
          <cell r="A1691">
            <v>831</v>
          </cell>
          <cell r="B1691" t="str">
            <v>EXCEDENTE BRUTO (INSUFICIENCIA BRUTA) DE EXPLOTACIÓN</v>
          </cell>
        </row>
        <row r="1692">
          <cell r="A1692">
            <v>84</v>
          </cell>
          <cell r="B1692" t="str">
            <v>RESULTADO DE EXPLOTACIÓN</v>
          </cell>
        </row>
        <row r="1693">
          <cell r="A1693">
            <v>841</v>
          </cell>
          <cell r="B1693" t="str">
            <v>RESULTADO DE EXPLOTACIÓN</v>
          </cell>
        </row>
        <row r="1694">
          <cell r="A1694">
            <v>85</v>
          </cell>
          <cell r="B1694" t="str">
            <v>RESULTADO ANTES DE PARTICIPACIONES E IMPUESTOS</v>
          </cell>
        </row>
        <row r="1695">
          <cell r="A1695">
            <v>851</v>
          </cell>
          <cell r="B1695" t="str">
            <v>RESULTADO ANTES DE PARTICIPACIONES E IMPUESTOS</v>
          </cell>
        </row>
        <row r="1696">
          <cell r="A1696">
            <v>87</v>
          </cell>
          <cell r="B1696" t="str">
            <v>PARTICIPACIONES DE LOS TRABAJADORES</v>
          </cell>
        </row>
        <row r="1697">
          <cell r="A1697">
            <v>871</v>
          </cell>
          <cell r="B1697" t="str">
            <v>PARTICIPACIÓN DE LOS TRABAJADORES – CORRIENTE</v>
          </cell>
        </row>
        <row r="1698">
          <cell r="A1698">
            <v>872</v>
          </cell>
          <cell r="B1698" t="str">
            <v>PARTICIPACIÓN DE LOS TRABAJADORES – DIFERIDA</v>
          </cell>
        </row>
        <row r="1699">
          <cell r="A1699">
            <v>88</v>
          </cell>
          <cell r="B1699" t="str">
            <v>IMPUESTO A LA RENTA</v>
          </cell>
        </row>
        <row r="1700">
          <cell r="A1700">
            <v>881</v>
          </cell>
          <cell r="B1700" t="str">
            <v>IMPUESTO A LA RENTA – CORRIENTE</v>
          </cell>
        </row>
        <row r="1701">
          <cell r="A1701">
            <v>882</v>
          </cell>
          <cell r="B1701" t="str">
            <v>IMPUESTO A LA RENTA - DIFERIDO</v>
          </cell>
        </row>
        <row r="1702">
          <cell r="A1702">
            <v>89</v>
          </cell>
          <cell r="B1702" t="str">
            <v>DETERMINACIÓN DEL RESULTADO DEL EJERCICIO</v>
          </cell>
        </row>
        <row r="1703">
          <cell r="A1703">
            <v>891</v>
          </cell>
          <cell r="B1703" t="str">
            <v>UTILIDAD</v>
          </cell>
        </row>
        <row r="1704">
          <cell r="A1704">
            <v>892</v>
          </cell>
          <cell r="B1704" t="str">
            <v>PÉRDIDA</v>
          </cell>
        </row>
        <row r="1705">
          <cell r="A1705">
            <v>91</v>
          </cell>
          <cell r="B1705" t="str">
            <v>COSTOS POR DISTRIBUIR.</v>
          </cell>
        </row>
        <row r="1706">
          <cell r="A1706">
            <v>92</v>
          </cell>
          <cell r="B1706" t="str">
            <v>COSTOS DE PRODUCCIÓN.</v>
          </cell>
        </row>
        <row r="1707">
          <cell r="A1707">
            <v>93</v>
          </cell>
          <cell r="B1707" t="str">
            <v>CENTROS DE COSTOS.</v>
          </cell>
        </row>
        <row r="1708">
          <cell r="A1708">
            <v>94</v>
          </cell>
          <cell r="B1708" t="str">
            <v>GASTOS ADMINISTRATIVOS.</v>
          </cell>
        </row>
        <row r="1709">
          <cell r="A1709">
            <v>95</v>
          </cell>
          <cell r="B1709" t="str">
            <v>GASTOS DE VENTAS.</v>
          </cell>
        </row>
        <row r="1710">
          <cell r="A1710">
            <v>96</v>
          </cell>
          <cell r="B1710" t="str">
            <v>GASTOS FINANCIEROS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NIIFS"/>
      <sheetName val="1 BG"/>
      <sheetName val="EGP NIIF"/>
      <sheetName val="2 EGYP"/>
      <sheetName val="5 NOTAS"/>
      <sheetName val="NOTAS A EGYP"/>
      <sheetName val="7 Ptto"/>
      <sheetName val="7 Ptto Mod"/>
      <sheetName val="ECPN"/>
      <sheetName val="EFE"/>
      <sheetName val="Hoja1"/>
    </sheetNames>
    <sheetDataSet>
      <sheetData sheetId="0"/>
      <sheetData sheetId="1">
        <row r="8">
          <cell r="C8">
            <v>685962.75</v>
          </cell>
        </row>
        <row r="9">
          <cell r="I9">
            <v>1285.6200000000001</v>
          </cell>
        </row>
        <row r="10">
          <cell r="C10">
            <v>445</v>
          </cell>
          <cell r="I10">
            <v>2413.58</v>
          </cell>
        </row>
        <row r="11">
          <cell r="I11">
            <v>2403.36</v>
          </cell>
        </row>
        <row r="12">
          <cell r="C12">
            <v>42699.3</v>
          </cell>
        </row>
        <row r="13">
          <cell r="C13">
            <v>8892.5</v>
          </cell>
        </row>
        <row r="17">
          <cell r="C17">
            <v>703</v>
          </cell>
          <cell r="E17">
            <v>703</v>
          </cell>
        </row>
        <row r="29">
          <cell r="I29">
            <v>838164.65</v>
          </cell>
        </row>
        <row r="30">
          <cell r="C30">
            <v>2023931.4899999995</v>
          </cell>
        </row>
        <row r="31">
          <cell r="I31">
            <v>4031.17</v>
          </cell>
        </row>
        <row r="32">
          <cell r="I32">
            <v>752081.75</v>
          </cell>
        </row>
      </sheetData>
      <sheetData sheetId="2"/>
      <sheetData sheetId="3"/>
      <sheetData sheetId="4">
        <row r="66">
          <cell r="D66">
            <v>0</v>
          </cell>
        </row>
        <row r="153">
          <cell r="D153">
            <v>140368.23000000001</v>
          </cell>
        </row>
        <row r="163">
          <cell r="D163">
            <v>2250</v>
          </cell>
        </row>
        <row r="164">
          <cell r="D164">
            <v>176336.65</v>
          </cell>
        </row>
        <row r="165">
          <cell r="D165">
            <v>1710</v>
          </cell>
        </row>
        <row r="166">
          <cell r="D166">
            <v>5718.9</v>
          </cell>
        </row>
        <row r="167">
          <cell r="D167">
            <v>12784.65</v>
          </cell>
        </row>
        <row r="168">
          <cell r="D168">
            <v>520</v>
          </cell>
        </row>
        <row r="210">
          <cell r="D210">
            <v>750392.66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>
        <row r="64">
          <cell r="K64">
            <v>752081.75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BASE"/>
      <sheetName val="ppto"/>
    </sheetNames>
    <sheetDataSet>
      <sheetData sheetId="0">
        <row r="72">
          <cell r="I72">
            <v>1107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NIIFS"/>
      <sheetName val="1 BG"/>
      <sheetName val="EGP NIIF"/>
      <sheetName val="2 EGYP"/>
      <sheetName val="5 NOTAS"/>
      <sheetName val="NOTAS A EGYP"/>
      <sheetName val="7 Ptto"/>
      <sheetName val="7 Ptto Mod"/>
      <sheetName val="ECPN"/>
      <sheetName val="EFE"/>
      <sheetName val="Hoja1"/>
    </sheetNames>
    <sheetDataSet>
      <sheetData sheetId="0">
        <row r="6">
          <cell r="A6" t="str">
            <v>(Expresado en Nuevos Soles)</v>
          </cell>
        </row>
      </sheetData>
      <sheetData sheetId="1"/>
      <sheetData sheetId="2"/>
      <sheetData sheetId="3">
        <row r="8">
          <cell r="C8">
            <v>222011.76</v>
          </cell>
        </row>
        <row r="9">
          <cell r="C9">
            <v>7682.3600000000006</v>
          </cell>
        </row>
        <row r="15">
          <cell r="C15">
            <v>-150991.95999999996</v>
          </cell>
        </row>
        <row r="17">
          <cell r="C17">
            <v>1944.08</v>
          </cell>
        </row>
        <row r="20">
          <cell r="C20">
            <v>39.900000000000006</v>
          </cell>
        </row>
        <row r="21">
          <cell r="C21">
            <v>-3938.21</v>
          </cell>
        </row>
      </sheetData>
      <sheetData sheetId="4"/>
      <sheetData sheetId="5">
        <row r="141">
          <cell r="C141">
            <v>4574.6900000000005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</sheetNames>
    <sheetDataSet>
      <sheetData sheetId="0">
        <row r="28">
          <cell r="K28">
            <v>577.16</v>
          </cell>
        </row>
        <row r="29">
          <cell r="K29">
            <v>466.79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zoomScale="80" zoomScaleNormal="80" workbookViewId="0">
      <selection activeCell="J48" sqref="J48"/>
    </sheetView>
  </sheetViews>
  <sheetFormatPr baseColWidth="10" defaultRowHeight="15"/>
  <cols>
    <col min="1" max="1" width="59.5703125" style="236" customWidth="1"/>
    <col min="2" max="2" width="7" style="236" customWidth="1"/>
    <col min="3" max="3" width="9.28515625" style="236" customWidth="1"/>
    <col min="4" max="4" width="15" style="237" customWidth="1"/>
    <col min="5" max="6" width="11.7109375" style="236" hidden="1" customWidth="1"/>
    <col min="7" max="7" width="10.5703125" style="236" customWidth="1"/>
    <col min="8" max="8" width="59.5703125" style="236" customWidth="1"/>
    <col min="9" max="9" width="9.85546875" style="236" customWidth="1"/>
    <col min="10" max="10" width="17" style="308" customWidth="1"/>
    <col min="11" max="12" width="11.7109375" style="236" hidden="1" customWidth="1"/>
    <col min="13" max="13" width="11.5703125" style="236" customWidth="1"/>
    <col min="14" max="258" width="11.42578125" style="236"/>
    <col min="259" max="259" width="59.5703125" style="236" customWidth="1"/>
    <col min="260" max="260" width="8.7109375" style="236" customWidth="1"/>
    <col min="261" max="262" width="11.7109375" style="236" customWidth="1"/>
    <col min="263" max="263" width="10.5703125" style="236" customWidth="1"/>
    <col min="264" max="264" width="59.5703125" style="236" customWidth="1"/>
    <col min="265" max="265" width="9.140625" style="236" customWidth="1"/>
    <col min="266" max="267" width="11.7109375" style="236" customWidth="1"/>
    <col min="268" max="268" width="11.5703125" style="236" customWidth="1"/>
    <col min="269" max="514" width="11.42578125" style="236"/>
    <col min="515" max="515" width="59.5703125" style="236" customWidth="1"/>
    <col min="516" max="516" width="8.7109375" style="236" customWidth="1"/>
    <col min="517" max="518" width="11.7109375" style="236" customWidth="1"/>
    <col min="519" max="519" width="10.5703125" style="236" customWidth="1"/>
    <col min="520" max="520" width="59.5703125" style="236" customWidth="1"/>
    <col min="521" max="521" width="9.140625" style="236" customWidth="1"/>
    <col min="522" max="523" width="11.7109375" style="236" customWidth="1"/>
    <col min="524" max="524" width="11.5703125" style="236" customWidth="1"/>
    <col min="525" max="770" width="11.42578125" style="236"/>
    <col min="771" max="771" width="59.5703125" style="236" customWidth="1"/>
    <col min="772" max="772" width="8.7109375" style="236" customWidth="1"/>
    <col min="773" max="774" width="11.7109375" style="236" customWidth="1"/>
    <col min="775" max="775" width="10.5703125" style="236" customWidth="1"/>
    <col min="776" max="776" width="59.5703125" style="236" customWidth="1"/>
    <col min="777" max="777" width="9.140625" style="236" customWidth="1"/>
    <col min="778" max="779" width="11.7109375" style="236" customWidth="1"/>
    <col min="780" max="780" width="11.5703125" style="236" customWidth="1"/>
    <col min="781" max="1026" width="11.42578125" style="236"/>
    <col min="1027" max="1027" width="59.5703125" style="236" customWidth="1"/>
    <col min="1028" max="1028" width="8.7109375" style="236" customWidth="1"/>
    <col min="1029" max="1030" width="11.7109375" style="236" customWidth="1"/>
    <col min="1031" max="1031" width="10.5703125" style="236" customWidth="1"/>
    <col min="1032" max="1032" width="59.5703125" style="236" customWidth="1"/>
    <col min="1033" max="1033" width="9.140625" style="236" customWidth="1"/>
    <col min="1034" max="1035" width="11.7109375" style="236" customWidth="1"/>
    <col min="1036" max="1036" width="11.5703125" style="236" customWidth="1"/>
    <col min="1037" max="1282" width="11.42578125" style="236"/>
    <col min="1283" max="1283" width="59.5703125" style="236" customWidth="1"/>
    <col min="1284" max="1284" width="8.7109375" style="236" customWidth="1"/>
    <col min="1285" max="1286" width="11.7109375" style="236" customWidth="1"/>
    <col min="1287" max="1287" width="10.5703125" style="236" customWidth="1"/>
    <col min="1288" max="1288" width="59.5703125" style="236" customWidth="1"/>
    <col min="1289" max="1289" width="9.140625" style="236" customWidth="1"/>
    <col min="1290" max="1291" width="11.7109375" style="236" customWidth="1"/>
    <col min="1292" max="1292" width="11.5703125" style="236" customWidth="1"/>
    <col min="1293" max="1538" width="11.42578125" style="236"/>
    <col min="1539" max="1539" width="59.5703125" style="236" customWidth="1"/>
    <col min="1540" max="1540" width="8.7109375" style="236" customWidth="1"/>
    <col min="1541" max="1542" width="11.7109375" style="236" customWidth="1"/>
    <col min="1543" max="1543" width="10.5703125" style="236" customWidth="1"/>
    <col min="1544" max="1544" width="59.5703125" style="236" customWidth="1"/>
    <col min="1545" max="1545" width="9.140625" style="236" customWidth="1"/>
    <col min="1546" max="1547" width="11.7109375" style="236" customWidth="1"/>
    <col min="1548" max="1548" width="11.5703125" style="236" customWidth="1"/>
    <col min="1549" max="1794" width="11.42578125" style="236"/>
    <col min="1795" max="1795" width="59.5703125" style="236" customWidth="1"/>
    <col min="1796" max="1796" width="8.7109375" style="236" customWidth="1"/>
    <col min="1797" max="1798" width="11.7109375" style="236" customWidth="1"/>
    <col min="1799" max="1799" width="10.5703125" style="236" customWidth="1"/>
    <col min="1800" max="1800" width="59.5703125" style="236" customWidth="1"/>
    <col min="1801" max="1801" width="9.140625" style="236" customWidth="1"/>
    <col min="1802" max="1803" width="11.7109375" style="236" customWidth="1"/>
    <col min="1804" max="1804" width="11.5703125" style="236" customWidth="1"/>
    <col min="1805" max="2050" width="11.42578125" style="236"/>
    <col min="2051" max="2051" width="59.5703125" style="236" customWidth="1"/>
    <col min="2052" max="2052" width="8.7109375" style="236" customWidth="1"/>
    <col min="2053" max="2054" width="11.7109375" style="236" customWidth="1"/>
    <col min="2055" max="2055" width="10.5703125" style="236" customWidth="1"/>
    <col min="2056" max="2056" width="59.5703125" style="236" customWidth="1"/>
    <col min="2057" max="2057" width="9.140625" style="236" customWidth="1"/>
    <col min="2058" max="2059" width="11.7109375" style="236" customWidth="1"/>
    <col min="2060" max="2060" width="11.5703125" style="236" customWidth="1"/>
    <col min="2061" max="2306" width="11.42578125" style="236"/>
    <col min="2307" max="2307" width="59.5703125" style="236" customWidth="1"/>
    <col min="2308" max="2308" width="8.7109375" style="236" customWidth="1"/>
    <col min="2309" max="2310" width="11.7109375" style="236" customWidth="1"/>
    <col min="2311" max="2311" width="10.5703125" style="236" customWidth="1"/>
    <col min="2312" max="2312" width="59.5703125" style="236" customWidth="1"/>
    <col min="2313" max="2313" width="9.140625" style="236" customWidth="1"/>
    <col min="2314" max="2315" width="11.7109375" style="236" customWidth="1"/>
    <col min="2316" max="2316" width="11.5703125" style="236" customWidth="1"/>
    <col min="2317" max="2562" width="11.42578125" style="236"/>
    <col min="2563" max="2563" width="59.5703125" style="236" customWidth="1"/>
    <col min="2564" max="2564" width="8.7109375" style="236" customWidth="1"/>
    <col min="2565" max="2566" width="11.7109375" style="236" customWidth="1"/>
    <col min="2567" max="2567" width="10.5703125" style="236" customWidth="1"/>
    <col min="2568" max="2568" width="59.5703125" style="236" customWidth="1"/>
    <col min="2569" max="2569" width="9.140625" style="236" customWidth="1"/>
    <col min="2570" max="2571" width="11.7109375" style="236" customWidth="1"/>
    <col min="2572" max="2572" width="11.5703125" style="236" customWidth="1"/>
    <col min="2573" max="2818" width="11.42578125" style="236"/>
    <col min="2819" max="2819" width="59.5703125" style="236" customWidth="1"/>
    <col min="2820" max="2820" width="8.7109375" style="236" customWidth="1"/>
    <col min="2821" max="2822" width="11.7109375" style="236" customWidth="1"/>
    <col min="2823" max="2823" width="10.5703125" style="236" customWidth="1"/>
    <col min="2824" max="2824" width="59.5703125" style="236" customWidth="1"/>
    <col min="2825" max="2825" width="9.140625" style="236" customWidth="1"/>
    <col min="2826" max="2827" width="11.7109375" style="236" customWidth="1"/>
    <col min="2828" max="2828" width="11.5703125" style="236" customWidth="1"/>
    <col min="2829" max="3074" width="11.42578125" style="236"/>
    <col min="3075" max="3075" width="59.5703125" style="236" customWidth="1"/>
    <col min="3076" max="3076" width="8.7109375" style="236" customWidth="1"/>
    <col min="3077" max="3078" width="11.7109375" style="236" customWidth="1"/>
    <col min="3079" max="3079" width="10.5703125" style="236" customWidth="1"/>
    <col min="3080" max="3080" width="59.5703125" style="236" customWidth="1"/>
    <col min="3081" max="3081" width="9.140625" style="236" customWidth="1"/>
    <col min="3082" max="3083" width="11.7109375" style="236" customWidth="1"/>
    <col min="3084" max="3084" width="11.5703125" style="236" customWidth="1"/>
    <col min="3085" max="3330" width="11.42578125" style="236"/>
    <col min="3331" max="3331" width="59.5703125" style="236" customWidth="1"/>
    <col min="3332" max="3332" width="8.7109375" style="236" customWidth="1"/>
    <col min="3333" max="3334" width="11.7109375" style="236" customWidth="1"/>
    <col min="3335" max="3335" width="10.5703125" style="236" customWidth="1"/>
    <col min="3336" max="3336" width="59.5703125" style="236" customWidth="1"/>
    <col min="3337" max="3337" width="9.140625" style="236" customWidth="1"/>
    <col min="3338" max="3339" width="11.7109375" style="236" customWidth="1"/>
    <col min="3340" max="3340" width="11.5703125" style="236" customWidth="1"/>
    <col min="3341" max="3586" width="11.42578125" style="236"/>
    <col min="3587" max="3587" width="59.5703125" style="236" customWidth="1"/>
    <col min="3588" max="3588" width="8.7109375" style="236" customWidth="1"/>
    <col min="3589" max="3590" width="11.7109375" style="236" customWidth="1"/>
    <col min="3591" max="3591" width="10.5703125" style="236" customWidth="1"/>
    <col min="3592" max="3592" width="59.5703125" style="236" customWidth="1"/>
    <col min="3593" max="3593" width="9.140625" style="236" customWidth="1"/>
    <col min="3594" max="3595" width="11.7109375" style="236" customWidth="1"/>
    <col min="3596" max="3596" width="11.5703125" style="236" customWidth="1"/>
    <col min="3597" max="3842" width="11.42578125" style="236"/>
    <col min="3843" max="3843" width="59.5703125" style="236" customWidth="1"/>
    <col min="3844" max="3844" width="8.7109375" style="236" customWidth="1"/>
    <col min="3845" max="3846" width="11.7109375" style="236" customWidth="1"/>
    <col min="3847" max="3847" width="10.5703125" style="236" customWidth="1"/>
    <col min="3848" max="3848" width="59.5703125" style="236" customWidth="1"/>
    <col min="3849" max="3849" width="9.140625" style="236" customWidth="1"/>
    <col min="3850" max="3851" width="11.7109375" style="236" customWidth="1"/>
    <col min="3852" max="3852" width="11.5703125" style="236" customWidth="1"/>
    <col min="3853" max="4098" width="11.42578125" style="236"/>
    <col min="4099" max="4099" width="59.5703125" style="236" customWidth="1"/>
    <col min="4100" max="4100" width="8.7109375" style="236" customWidth="1"/>
    <col min="4101" max="4102" width="11.7109375" style="236" customWidth="1"/>
    <col min="4103" max="4103" width="10.5703125" style="236" customWidth="1"/>
    <col min="4104" max="4104" width="59.5703125" style="236" customWidth="1"/>
    <col min="4105" max="4105" width="9.140625" style="236" customWidth="1"/>
    <col min="4106" max="4107" width="11.7109375" style="236" customWidth="1"/>
    <col min="4108" max="4108" width="11.5703125" style="236" customWidth="1"/>
    <col min="4109" max="4354" width="11.42578125" style="236"/>
    <col min="4355" max="4355" width="59.5703125" style="236" customWidth="1"/>
    <col min="4356" max="4356" width="8.7109375" style="236" customWidth="1"/>
    <col min="4357" max="4358" width="11.7109375" style="236" customWidth="1"/>
    <col min="4359" max="4359" width="10.5703125" style="236" customWidth="1"/>
    <col min="4360" max="4360" width="59.5703125" style="236" customWidth="1"/>
    <col min="4361" max="4361" width="9.140625" style="236" customWidth="1"/>
    <col min="4362" max="4363" width="11.7109375" style="236" customWidth="1"/>
    <col min="4364" max="4364" width="11.5703125" style="236" customWidth="1"/>
    <col min="4365" max="4610" width="11.42578125" style="236"/>
    <col min="4611" max="4611" width="59.5703125" style="236" customWidth="1"/>
    <col min="4612" max="4612" width="8.7109375" style="236" customWidth="1"/>
    <col min="4613" max="4614" width="11.7109375" style="236" customWidth="1"/>
    <col min="4615" max="4615" width="10.5703125" style="236" customWidth="1"/>
    <col min="4616" max="4616" width="59.5703125" style="236" customWidth="1"/>
    <col min="4617" max="4617" width="9.140625" style="236" customWidth="1"/>
    <col min="4618" max="4619" width="11.7109375" style="236" customWidth="1"/>
    <col min="4620" max="4620" width="11.5703125" style="236" customWidth="1"/>
    <col min="4621" max="4866" width="11.42578125" style="236"/>
    <col min="4867" max="4867" width="59.5703125" style="236" customWidth="1"/>
    <col min="4868" max="4868" width="8.7109375" style="236" customWidth="1"/>
    <col min="4869" max="4870" width="11.7109375" style="236" customWidth="1"/>
    <col min="4871" max="4871" width="10.5703125" style="236" customWidth="1"/>
    <col min="4872" max="4872" width="59.5703125" style="236" customWidth="1"/>
    <col min="4873" max="4873" width="9.140625" style="236" customWidth="1"/>
    <col min="4874" max="4875" width="11.7109375" style="236" customWidth="1"/>
    <col min="4876" max="4876" width="11.5703125" style="236" customWidth="1"/>
    <col min="4877" max="5122" width="11.42578125" style="236"/>
    <col min="5123" max="5123" width="59.5703125" style="236" customWidth="1"/>
    <col min="5124" max="5124" width="8.7109375" style="236" customWidth="1"/>
    <col min="5125" max="5126" width="11.7109375" style="236" customWidth="1"/>
    <col min="5127" max="5127" width="10.5703125" style="236" customWidth="1"/>
    <col min="5128" max="5128" width="59.5703125" style="236" customWidth="1"/>
    <col min="5129" max="5129" width="9.140625" style="236" customWidth="1"/>
    <col min="5130" max="5131" width="11.7109375" style="236" customWidth="1"/>
    <col min="5132" max="5132" width="11.5703125" style="236" customWidth="1"/>
    <col min="5133" max="5378" width="11.42578125" style="236"/>
    <col min="5379" max="5379" width="59.5703125" style="236" customWidth="1"/>
    <col min="5380" max="5380" width="8.7109375" style="236" customWidth="1"/>
    <col min="5381" max="5382" width="11.7109375" style="236" customWidth="1"/>
    <col min="5383" max="5383" width="10.5703125" style="236" customWidth="1"/>
    <col min="5384" max="5384" width="59.5703125" style="236" customWidth="1"/>
    <col min="5385" max="5385" width="9.140625" style="236" customWidth="1"/>
    <col min="5386" max="5387" width="11.7109375" style="236" customWidth="1"/>
    <col min="5388" max="5388" width="11.5703125" style="236" customWidth="1"/>
    <col min="5389" max="5634" width="11.42578125" style="236"/>
    <col min="5635" max="5635" width="59.5703125" style="236" customWidth="1"/>
    <col min="5636" max="5636" width="8.7109375" style="236" customWidth="1"/>
    <col min="5637" max="5638" width="11.7109375" style="236" customWidth="1"/>
    <col min="5639" max="5639" width="10.5703125" style="236" customWidth="1"/>
    <col min="5640" max="5640" width="59.5703125" style="236" customWidth="1"/>
    <col min="5641" max="5641" width="9.140625" style="236" customWidth="1"/>
    <col min="5642" max="5643" width="11.7109375" style="236" customWidth="1"/>
    <col min="5644" max="5644" width="11.5703125" style="236" customWidth="1"/>
    <col min="5645" max="5890" width="11.42578125" style="236"/>
    <col min="5891" max="5891" width="59.5703125" style="236" customWidth="1"/>
    <col min="5892" max="5892" width="8.7109375" style="236" customWidth="1"/>
    <col min="5893" max="5894" width="11.7109375" style="236" customWidth="1"/>
    <col min="5895" max="5895" width="10.5703125" style="236" customWidth="1"/>
    <col min="5896" max="5896" width="59.5703125" style="236" customWidth="1"/>
    <col min="5897" max="5897" width="9.140625" style="236" customWidth="1"/>
    <col min="5898" max="5899" width="11.7109375" style="236" customWidth="1"/>
    <col min="5900" max="5900" width="11.5703125" style="236" customWidth="1"/>
    <col min="5901" max="6146" width="11.42578125" style="236"/>
    <col min="6147" max="6147" width="59.5703125" style="236" customWidth="1"/>
    <col min="6148" max="6148" width="8.7109375" style="236" customWidth="1"/>
    <col min="6149" max="6150" width="11.7109375" style="236" customWidth="1"/>
    <col min="6151" max="6151" width="10.5703125" style="236" customWidth="1"/>
    <col min="6152" max="6152" width="59.5703125" style="236" customWidth="1"/>
    <col min="6153" max="6153" width="9.140625" style="236" customWidth="1"/>
    <col min="6154" max="6155" width="11.7109375" style="236" customWidth="1"/>
    <col min="6156" max="6156" width="11.5703125" style="236" customWidth="1"/>
    <col min="6157" max="6402" width="11.42578125" style="236"/>
    <col min="6403" max="6403" width="59.5703125" style="236" customWidth="1"/>
    <col min="6404" max="6404" width="8.7109375" style="236" customWidth="1"/>
    <col min="6405" max="6406" width="11.7109375" style="236" customWidth="1"/>
    <col min="6407" max="6407" width="10.5703125" style="236" customWidth="1"/>
    <col min="6408" max="6408" width="59.5703125" style="236" customWidth="1"/>
    <col min="6409" max="6409" width="9.140625" style="236" customWidth="1"/>
    <col min="6410" max="6411" width="11.7109375" style="236" customWidth="1"/>
    <col min="6412" max="6412" width="11.5703125" style="236" customWidth="1"/>
    <col min="6413" max="6658" width="11.42578125" style="236"/>
    <col min="6659" max="6659" width="59.5703125" style="236" customWidth="1"/>
    <col min="6660" max="6660" width="8.7109375" style="236" customWidth="1"/>
    <col min="6661" max="6662" width="11.7109375" style="236" customWidth="1"/>
    <col min="6663" max="6663" width="10.5703125" style="236" customWidth="1"/>
    <col min="6664" max="6664" width="59.5703125" style="236" customWidth="1"/>
    <col min="6665" max="6665" width="9.140625" style="236" customWidth="1"/>
    <col min="6666" max="6667" width="11.7109375" style="236" customWidth="1"/>
    <col min="6668" max="6668" width="11.5703125" style="236" customWidth="1"/>
    <col min="6669" max="6914" width="11.42578125" style="236"/>
    <col min="6915" max="6915" width="59.5703125" style="236" customWidth="1"/>
    <col min="6916" max="6916" width="8.7109375" style="236" customWidth="1"/>
    <col min="6917" max="6918" width="11.7109375" style="236" customWidth="1"/>
    <col min="6919" max="6919" width="10.5703125" style="236" customWidth="1"/>
    <col min="6920" max="6920" width="59.5703125" style="236" customWidth="1"/>
    <col min="6921" max="6921" width="9.140625" style="236" customWidth="1"/>
    <col min="6922" max="6923" width="11.7109375" style="236" customWidth="1"/>
    <col min="6924" max="6924" width="11.5703125" style="236" customWidth="1"/>
    <col min="6925" max="7170" width="11.42578125" style="236"/>
    <col min="7171" max="7171" width="59.5703125" style="236" customWidth="1"/>
    <col min="7172" max="7172" width="8.7109375" style="236" customWidth="1"/>
    <col min="7173" max="7174" width="11.7109375" style="236" customWidth="1"/>
    <col min="7175" max="7175" width="10.5703125" style="236" customWidth="1"/>
    <col min="7176" max="7176" width="59.5703125" style="236" customWidth="1"/>
    <col min="7177" max="7177" width="9.140625" style="236" customWidth="1"/>
    <col min="7178" max="7179" width="11.7109375" style="236" customWidth="1"/>
    <col min="7180" max="7180" width="11.5703125" style="236" customWidth="1"/>
    <col min="7181" max="7426" width="11.42578125" style="236"/>
    <col min="7427" max="7427" width="59.5703125" style="236" customWidth="1"/>
    <col min="7428" max="7428" width="8.7109375" style="236" customWidth="1"/>
    <col min="7429" max="7430" width="11.7109375" style="236" customWidth="1"/>
    <col min="7431" max="7431" width="10.5703125" style="236" customWidth="1"/>
    <col min="7432" max="7432" width="59.5703125" style="236" customWidth="1"/>
    <col min="7433" max="7433" width="9.140625" style="236" customWidth="1"/>
    <col min="7434" max="7435" width="11.7109375" style="236" customWidth="1"/>
    <col min="7436" max="7436" width="11.5703125" style="236" customWidth="1"/>
    <col min="7437" max="7682" width="11.42578125" style="236"/>
    <col min="7683" max="7683" width="59.5703125" style="236" customWidth="1"/>
    <col min="7684" max="7684" width="8.7109375" style="236" customWidth="1"/>
    <col min="7685" max="7686" width="11.7109375" style="236" customWidth="1"/>
    <col min="7687" max="7687" width="10.5703125" style="236" customWidth="1"/>
    <col min="7688" max="7688" width="59.5703125" style="236" customWidth="1"/>
    <col min="7689" max="7689" width="9.140625" style="236" customWidth="1"/>
    <col min="7690" max="7691" width="11.7109375" style="236" customWidth="1"/>
    <col min="7692" max="7692" width="11.5703125" style="236" customWidth="1"/>
    <col min="7693" max="7938" width="11.42578125" style="236"/>
    <col min="7939" max="7939" width="59.5703125" style="236" customWidth="1"/>
    <col min="7940" max="7940" width="8.7109375" style="236" customWidth="1"/>
    <col min="7941" max="7942" width="11.7109375" style="236" customWidth="1"/>
    <col min="7943" max="7943" width="10.5703125" style="236" customWidth="1"/>
    <col min="7944" max="7944" width="59.5703125" style="236" customWidth="1"/>
    <col min="7945" max="7945" width="9.140625" style="236" customWidth="1"/>
    <col min="7946" max="7947" width="11.7109375" style="236" customWidth="1"/>
    <col min="7948" max="7948" width="11.5703125" style="236" customWidth="1"/>
    <col min="7949" max="8194" width="11.42578125" style="236"/>
    <col min="8195" max="8195" width="59.5703125" style="236" customWidth="1"/>
    <col min="8196" max="8196" width="8.7109375" style="236" customWidth="1"/>
    <col min="8197" max="8198" width="11.7109375" style="236" customWidth="1"/>
    <col min="8199" max="8199" width="10.5703125" style="236" customWidth="1"/>
    <col min="8200" max="8200" width="59.5703125" style="236" customWidth="1"/>
    <col min="8201" max="8201" width="9.140625" style="236" customWidth="1"/>
    <col min="8202" max="8203" width="11.7109375" style="236" customWidth="1"/>
    <col min="8204" max="8204" width="11.5703125" style="236" customWidth="1"/>
    <col min="8205" max="8450" width="11.42578125" style="236"/>
    <col min="8451" max="8451" width="59.5703125" style="236" customWidth="1"/>
    <col min="8452" max="8452" width="8.7109375" style="236" customWidth="1"/>
    <col min="8453" max="8454" width="11.7109375" style="236" customWidth="1"/>
    <col min="8455" max="8455" width="10.5703125" style="236" customWidth="1"/>
    <col min="8456" max="8456" width="59.5703125" style="236" customWidth="1"/>
    <col min="8457" max="8457" width="9.140625" style="236" customWidth="1"/>
    <col min="8458" max="8459" width="11.7109375" style="236" customWidth="1"/>
    <col min="8460" max="8460" width="11.5703125" style="236" customWidth="1"/>
    <col min="8461" max="8706" width="11.42578125" style="236"/>
    <col min="8707" max="8707" width="59.5703125" style="236" customWidth="1"/>
    <col min="8708" max="8708" width="8.7109375" style="236" customWidth="1"/>
    <col min="8709" max="8710" width="11.7109375" style="236" customWidth="1"/>
    <col min="8711" max="8711" width="10.5703125" style="236" customWidth="1"/>
    <col min="8712" max="8712" width="59.5703125" style="236" customWidth="1"/>
    <col min="8713" max="8713" width="9.140625" style="236" customWidth="1"/>
    <col min="8714" max="8715" width="11.7109375" style="236" customWidth="1"/>
    <col min="8716" max="8716" width="11.5703125" style="236" customWidth="1"/>
    <col min="8717" max="8962" width="11.42578125" style="236"/>
    <col min="8963" max="8963" width="59.5703125" style="236" customWidth="1"/>
    <col min="8964" max="8964" width="8.7109375" style="236" customWidth="1"/>
    <col min="8965" max="8966" width="11.7109375" style="236" customWidth="1"/>
    <col min="8967" max="8967" width="10.5703125" style="236" customWidth="1"/>
    <col min="8968" max="8968" width="59.5703125" style="236" customWidth="1"/>
    <col min="8969" max="8969" width="9.140625" style="236" customWidth="1"/>
    <col min="8970" max="8971" width="11.7109375" style="236" customWidth="1"/>
    <col min="8972" max="8972" width="11.5703125" style="236" customWidth="1"/>
    <col min="8973" max="9218" width="11.42578125" style="236"/>
    <col min="9219" max="9219" width="59.5703125" style="236" customWidth="1"/>
    <col min="9220" max="9220" width="8.7109375" style="236" customWidth="1"/>
    <col min="9221" max="9222" width="11.7109375" style="236" customWidth="1"/>
    <col min="9223" max="9223" width="10.5703125" style="236" customWidth="1"/>
    <col min="9224" max="9224" width="59.5703125" style="236" customWidth="1"/>
    <col min="9225" max="9225" width="9.140625" style="236" customWidth="1"/>
    <col min="9226" max="9227" width="11.7109375" style="236" customWidth="1"/>
    <col min="9228" max="9228" width="11.5703125" style="236" customWidth="1"/>
    <col min="9229" max="9474" width="11.42578125" style="236"/>
    <col min="9475" max="9475" width="59.5703125" style="236" customWidth="1"/>
    <col min="9476" max="9476" width="8.7109375" style="236" customWidth="1"/>
    <col min="9477" max="9478" width="11.7109375" style="236" customWidth="1"/>
    <col min="9479" max="9479" width="10.5703125" style="236" customWidth="1"/>
    <col min="9480" max="9480" width="59.5703125" style="236" customWidth="1"/>
    <col min="9481" max="9481" width="9.140625" style="236" customWidth="1"/>
    <col min="9482" max="9483" width="11.7109375" style="236" customWidth="1"/>
    <col min="9484" max="9484" width="11.5703125" style="236" customWidth="1"/>
    <col min="9485" max="9730" width="11.42578125" style="236"/>
    <col min="9731" max="9731" width="59.5703125" style="236" customWidth="1"/>
    <col min="9732" max="9732" width="8.7109375" style="236" customWidth="1"/>
    <col min="9733" max="9734" width="11.7109375" style="236" customWidth="1"/>
    <col min="9735" max="9735" width="10.5703125" style="236" customWidth="1"/>
    <col min="9736" max="9736" width="59.5703125" style="236" customWidth="1"/>
    <col min="9737" max="9737" width="9.140625" style="236" customWidth="1"/>
    <col min="9738" max="9739" width="11.7109375" style="236" customWidth="1"/>
    <col min="9740" max="9740" width="11.5703125" style="236" customWidth="1"/>
    <col min="9741" max="9986" width="11.42578125" style="236"/>
    <col min="9987" max="9987" width="59.5703125" style="236" customWidth="1"/>
    <col min="9988" max="9988" width="8.7109375" style="236" customWidth="1"/>
    <col min="9989" max="9990" width="11.7109375" style="236" customWidth="1"/>
    <col min="9991" max="9991" width="10.5703125" style="236" customWidth="1"/>
    <col min="9992" max="9992" width="59.5703125" style="236" customWidth="1"/>
    <col min="9993" max="9993" width="9.140625" style="236" customWidth="1"/>
    <col min="9994" max="9995" width="11.7109375" style="236" customWidth="1"/>
    <col min="9996" max="9996" width="11.5703125" style="236" customWidth="1"/>
    <col min="9997" max="10242" width="11.42578125" style="236"/>
    <col min="10243" max="10243" width="59.5703125" style="236" customWidth="1"/>
    <col min="10244" max="10244" width="8.7109375" style="236" customWidth="1"/>
    <col min="10245" max="10246" width="11.7109375" style="236" customWidth="1"/>
    <col min="10247" max="10247" width="10.5703125" style="236" customWidth="1"/>
    <col min="10248" max="10248" width="59.5703125" style="236" customWidth="1"/>
    <col min="10249" max="10249" width="9.140625" style="236" customWidth="1"/>
    <col min="10250" max="10251" width="11.7109375" style="236" customWidth="1"/>
    <col min="10252" max="10252" width="11.5703125" style="236" customWidth="1"/>
    <col min="10253" max="10498" width="11.42578125" style="236"/>
    <col min="10499" max="10499" width="59.5703125" style="236" customWidth="1"/>
    <col min="10500" max="10500" width="8.7109375" style="236" customWidth="1"/>
    <col min="10501" max="10502" width="11.7109375" style="236" customWidth="1"/>
    <col min="10503" max="10503" width="10.5703125" style="236" customWidth="1"/>
    <col min="10504" max="10504" width="59.5703125" style="236" customWidth="1"/>
    <col min="10505" max="10505" width="9.140625" style="236" customWidth="1"/>
    <col min="10506" max="10507" width="11.7109375" style="236" customWidth="1"/>
    <col min="10508" max="10508" width="11.5703125" style="236" customWidth="1"/>
    <col min="10509" max="10754" width="11.42578125" style="236"/>
    <col min="10755" max="10755" width="59.5703125" style="236" customWidth="1"/>
    <col min="10756" max="10756" width="8.7109375" style="236" customWidth="1"/>
    <col min="10757" max="10758" width="11.7109375" style="236" customWidth="1"/>
    <col min="10759" max="10759" width="10.5703125" style="236" customWidth="1"/>
    <col min="10760" max="10760" width="59.5703125" style="236" customWidth="1"/>
    <col min="10761" max="10761" width="9.140625" style="236" customWidth="1"/>
    <col min="10762" max="10763" width="11.7109375" style="236" customWidth="1"/>
    <col min="10764" max="10764" width="11.5703125" style="236" customWidth="1"/>
    <col min="10765" max="11010" width="11.42578125" style="236"/>
    <col min="11011" max="11011" width="59.5703125" style="236" customWidth="1"/>
    <col min="11012" max="11012" width="8.7109375" style="236" customWidth="1"/>
    <col min="11013" max="11014" width="11.7109375" style="236" customWidth="1"/>
    <col min="11015" max="11015" width="10.5703125" style="236" customWidth="1"/>
    <col min="11016" max="11016" width="59.5703125" style="236" customWidth="1"/>
    <col min="11017" max="11017" width="9.140625" style="236" customWidth="1"/>
    <col min="11018" max="11019" width="11.7109375" style="236" customWidth="1"/>
    <col min="11020" max="11020" width="11.5703125" style="236" customWidth="1"/>
    <col min="11021" max="11266" width="11.42578125" style="236"/>
    <col min="11267" max="11267" width="59.5703125" style="236" customWidth="1"/>
    <col min="11268" max="11268" width="8.7109375" style="236" customWidth="1"/>
    <col min="11269" max="11270" width="11.7109375" style="236" customWidth="1"/>
    <col min="11271" max="11271" width="10.5703125" style="236" customWidth="1"/>
    <col min="11272" max="11272" width="59.5703125" style="236" customWidth="1"/>
    <col min="11273" max="11273" width="9.140625" style="236" customWidth="1"/>
    <col min="11274" max="11275" width="11.7109375" style="236" customWidth="1"/>
    <col min="11276" max="11276" width="11.5703125" style="236" customWidth="1"/>
    <col min="11277" max="11522" width="11.42578125" style="236"/>
    <col min="11523" max="11523" width="59.5703125" style="236" customWidth="1"/>
    <col min="11524" max="11524" width="8.7109375" style="236" customWidth="1"/>
    <col min="11525" max="11526" width="11.7109375" style="236" customWidth="1"/>
    <col min="11527" max="11527" width="10.5703125" style="236" customWidth="1"/>
    <col min="11528" max="11528" width="59.5703125" style="236" customWidth="1"/>
    <col min="11529" max="11529" width="9.140625" style="236" customWidth="1"/>
    <col min="11530" max="11531" width="11.7109375" style="236" customWidth="1"/>
    <col min="11532" max="11532" width="11.5703125" style="236" customWidth="1"/>
    <col min="11533" max="11778" width="11.42578125" style="236"/>
    <col min="11779" max="11779" width="59.5703125" style="236" customWidth="1"/>
    <col min="11780" max="11780" width="8.7109375" style="236" customWidth="1"/>
    <col min="11781" max="11782" width="11.7109375" style="236" customWidth="1"/>
    <col min="11783" max="11783" width="10.5703125" style="236" customWidth="1"/>
    <col min="11784" max="11784" width="59.5703125" style="236" customWidth="1"/>
    <col min="11785" max="11785" width="9.140625" style="236" customWidth="1"/>
    <col min="11786" max="11787" width="11.7109375" style="236" customWidth="1"/>
    <col min="11788" max="11788" width="11.5703125" style="236" customWidth="1"/>
    <col min="11789" max="12034" width="11.42578125" style="236"/>
    <col min="12035" max="12035" width="59.5703125" style="236" customWidth="1"/>
    <col min="12036" max="12036" width="8.7109375" style="236" customWidth="1"/>
    <col min="12037" max="12038" width="11.7109375" style="236" customWidth="1"/>
    <col min="12039" max="12039" width="10.5703125" style="236" customWidth="1"/>
    <col min="12040" max="12040" width="59.5703125" style="236" customWidth="1"/>
    <col min="12041" max="12041" width="9.140625" style="236" customWidth="1"/>
    <col min="12042" max="12043" width="11.7109375" style="236" customWidth="1"/>
    <col min="12044" max="12044" width="11.5703125" style="236" customWidth="1"/>
    <col min="12045" max="12290" width="11.42578125" style="236"/>
    <col min="12291" max="12291" width="59.5703125" style="236" customWidth="1"/>
    <col min="12292" max="12292" width="8.7109375" style="236" customWidth="1"/>
    <col min="12293" max="12294" width="11.7109375" style="236" customWidth="1"/>
    <col min="12295" max="12295" width="10.5703125" style="236" customWidth="1"/>
    <col min="12296" max="12296" width="59.5703125" style="236" customWidth="1"/>
    <col min="12297" max="12297" width="9.140625" style="236" customWidth="1"/>
    <col min="12298" max="12299" width="11.7109375" style="236" customWidth="1"/>
    <col min="12300" max="12300" width="11.5703125" style="236" customWidth="1"/>
    <col min="12301" max="12546" width="11.42578125" style="236"/>
    <col min="12547" max="12547" width="59.5703125" style="236" customWidth="1"/>
    <col min="12548" max="12548" width="8.7109375" style="236" customWidth="1"/>
    <col min="12549" max="12550" width="11.7109375" style="236" customWidth="1"/>
    <col min="12551" max="12551" width="10.5703125" style="236" customWidth="1"/>
    <col min="12552" max="12552" width="59.5703125" style="236" customWidth="1"/>
    <col min="12553" max="12553" width="9.140625" style="236" customWidth="1"/>
    <col min="12554" max="12555" width="11.7109375" style="236" customWidth="1"/>
    <col min="12556" max="12556" width="11.5703125" style="236" customWidth="1"/>
    <col min="12557" max="12802" width="11.42578125" style="236"/>
    <col min="12803" max="12803" width="59.5703125" style="236" customWidth="1"/>
    <col min="12804" max="12804" width="8.7109375" style="236" customWidth="1"/>
    <col min="12805" max="12806" width="11.7109375" style="236" customWidth="1"/>
    <col min="12807" max="12807" width="10.5703125" style="236" customWidth="1"/>
    <col min="12808" max="12808" width="59.5703125" style="236" customWidth="1"/>
    <col min="12809" max="12809" width="9.140625" style="236" customWidth="1"/>
    <col min="12810" max="12811" width="11.7109375" style="236" customWidth="1"/>
    <col min="12812" max="12812" width="11.5703125" style="236" customWidth="1"/>
    <col min="12813" max="13058" width="11.42578125" style="236"/>
    <col min="13059" max="13059" width="59.5703125" style="236" customWidth="1"/>
    <col min="13060" max="13060" width="8.7109375" style="236" customWidth="1"/>
    <col min="13061" max="13062" width="11.7109375" style="236" customWidth="1"/>
    <col min="13063" max="13063" width="10.5703125" style="236" customWidth="1"/>
    <col min="13064" max="13064" width="59.5703125" style="236" customWidth="1"/>
    <col min="13065" max="13065" width="9.140625" style="236" customWidth="1"/>
    <col min="13066" max="13067" width="11.7109375" style="236" customWidth="1"/>
    <col min="13068" max="13068" width="11.5703125" style="236" customWidth="1"/>
    <col min="13069" max="13314" width="11.42578125" style="236"/>
    <col min="13315" max="13315" width="59.5703125" style="236" customWidth="1"/>
    <col min="13316" max="13316" width="8.7109375" style="236" customWidth="1"/>
    <col min="13317" max="13318" width="11.7109375" style="236" customWidth="1"/>
    <col min="13319" max="13319" width="10.5703125" style="236" customWidth="1"/>
    <col min="13320" max="13320" width="59.5703125" style="236" customWidth="1"/>
    <col min="13321" max="13321" width="9.140625" style="236" customWidth="1"/>
    <col min="13322" max="13323" width="11.7109375" style="236" customWidth="1"/>
    <col min="13324" max="13324" width="11.5703125" style="236" customWidth="1"/>
    <col min="13325" max="13570" width="11.42578125" style="236"/>
    <col min="13571" max="13571" width="59.5703125" style="236" customWidth="1"/>
    <col min="13572" max="13572" width="8.7109375" style="236" customWidth="1"/>
    <col min="13573" max="13574" width="11.7109375" style="236" customWidth="1"/>
    <col min="13575" max="13575" width="10.5703125" style="236" customWidth="1"/>
    <col min="13576" max="13576" width="59.5703125" style="236" customWidth="1"/>
    <col min="13577" max="13577" width="9.140625" style="236" customWidth="1"/>
    <col min="13578" max="13579" width="11.7109375" style="236" customWidth="1"/>
    <col min="13580" max="13580" width="11.5703125" style="236" customWidth="1"/>
    <col min="13581" max="13826" width="11.42578125" style="236"/>
    <col min="13827" max="13827" width="59.5703125" style="236" customWidth="1"/>
    <col min="13828" max="13828" width="8.7109375" style="236" customWidth="1"/>
    <col min="13829" max="13830" width="11.7109375" style="236" customWidth="1"/>
    <col min="13831" max="13831" width="10.5703125" style="236" customWidth="1"/>
    <col min="13832" max="13832" width="59.5703125" style="236" customWidth="1"/>
    <col min="13833" max="13833" width="9.140625" style="236" customWidth="1"/>
    <col min="13834" max="13835" width="11.7109375" style="236" customWidth="1"/>
    <col min="13836" max="13836" width="11.5703125" style="236" customWidth="1"/>
    <col min="13837" max="14082" width="11.42578125" style="236"/>
    <col min="14083" max="14083" width="59.5703125" style="236" customWidth="1"/>
    <col min="14084" max="14084" width="8.7109375" style="236" customWidth="1"/>
    <col min="14085" max="14086" width="11.7109375" style="236" customWidth="1"/>
    <col min="14087" max="14087" width="10.5703125" style="236" customWidth="1"/>
    <col min="14088" max="14088" width="59.5703125" style="236" customWidth="1"/>
    <col min="14089" max="14089" width="9.140625" style="236" customWidth="1"/>
    <col min="14090" max="14091" width="11.7109375" style="236" customWidth="1"/>
    <col min="14092" max="14092" width="11.5703125" style="236" customWidth="1"/>
    <col min="14093" max="14338" width="11.42578125" style="236"/>
    <col min="14339" max="14339" width="59.5703125" style="236" customWidth="1"/>
    <col min="14340" max="14340" width="8.7109375" style="236" customWidth="1"/>
    <col min="14341" max="14342" width="11.7109375" style="236" customWidth="1"/>
    <col min="14343" max="14343" width="10.5703125" style="236" customWidth="1"/>
    <col min="14344" max="14344" width="59.5703125" style="236" customWidth="1"/>
    <col min="14345" max="14345" width="9.140625" style="236" customWidth="1"/>
    <col min="14346" max="14347" width="11.7109375" style="236" customWidth="1"/>
    <col min="14348" max="14348" width="11.5703125" style="236" customWidth="1"/>
    <col min="14349" max="14594" width="11.42578125" style="236"/>
    <col min="14595" max="14595" width="59.5703125" style="236" customWidth="1"/>
    <col min="14596" max="14596" width="8.7109375" style="236" customWidth="1"/>
    <col min="14597" max="14598" width="11.7109375" style="236" customWidth="1"/>
    <col min="14599" max="14599" width="10.5703125" style="236" customWidth="1"/>
    <col min="14600" max="14600" width="59.5703125" style="236" customWidth="1"/>
    <col min="14601" max="14601" width="9.140625" style="236" customWidth="1"/>
    <col min="14602" max="14603" width="11.7109375" style="236" customWidth="1"/>
    <col min="14604" max="14604" width="11.5703125" style="236" customWidth="1"/>
    <col min="14605" max="14850" width="11.42578125" style="236"/>
    <col min="14851" max="14851" width="59.5703125" style="236" customWidth="1"/>
    <col min="14852" max="14852" width="8.7109375" style="236" customWidth="1"/>
    <col min="14853" max="14854" width="11.7109375" style="236" customWidth="1"/>
    <col min="14855" max="14855" width="10.5703125" style="236" customWidth="1"/>
    <col min="14856" max="14856" width="59.5703125" style="236" customWidth="1"/>
    <col min="14857" max="14857" width="9.140625" style="236" customWidth="1"/>
    <col min="14858" max="14859" width="11.7109375" style="236" customWidth="1"/>
    <col min="14860" max="14860" width="11.5703125" style="236" customWidth="1"/>
    <col min="14861" max="15106" width="11.42578125" style="236"/>
    <col min="15107" max="15107" width="59.5703125" style="236" customWidth="1"/>
    <col min="15108" max="15108" width="8.7109375" style="236" customWidth="1"/>
    <col min="15109" max="15110" width="11.7109375" style="236" customWidth="1"/>
    <col min="15111" max="15111" width="10.5703125" style="236" customWidth="1"/>
    <col min="15112" max="15112" width="59.5703125" style="236" customWidth="1"/>
    <col min="15113" max="15113" width="9.140625" style="236" customWidth="1"/>
    <col min="15114" max="15115" width="11.7109375" style="236" customWidth="1"/>
    <col min="15116" max="15116" width="11.5703125" style="236" customWidth="1"/>
    <col min="15117" max="15362" width="11.42578125" style="236"/>
    <col min="15363" max="15363" width="59.5703125" style="236" customWidth="1"/>
    <col min="15364" max="15364" width="8.7109375" style="236" customWidth="1"/>
    <col min="15365" max="15366" width="11.7109375" style="236" customWidth="1"/>
    <col min="15367" max="15367" width="10.5703125" style="236" customWidth="1"/>
    <col min="15368" max="15368" width="59.5703125" style="236" customWidth="1"/>
    <col min="15369" max="15369" width="9.140625" style="236" customWidth="1"/>
    <col min="15370" max="15371" width="11.7109375" style="236" customWidth="1"/>
    <col min="15372" max="15372" width="11.5703125" style="236" customWidth="1"/>
    <col min="15373" max="15618" width="11.42578125" style="236"/>
    <col min="15619" max="15619" width="59.5703125" style="236" customWidth="1"/>
    <col min="15620" max="15620" width="8.7109375" style="236" customWidth="1"/>
    <col min="15621" max="15622" width="11.7109375" style="236" customWidth="1"/>
    <col min="15623" max="15623" width="10.5703125" style="236" customWidth="1"/>
    <col min="15624" max="15624" width="59.5703125" style="236" customWidth="1"/>
    <col min="15625" max="15625" width="9.140625" style="236" customWidth="1"/>
    <col min="15626" max="15627" width="11.7109375" style="236" customWidth="1"/>
    <col min="15628" max="15628" width="11.5703125" style="236" customWidth="1"/>
    <col min="15629" max="15874" width="11.42578125" style="236"/>
    <col min="15875" max="15875" width="59.5703125" style="236" customWidth="1"/>
    <col min="15876" max="15876" width="8.7109375" style="236" customWidth="1"/>
    <col min="15877" max="15878" width="11.7109375" style="236" customWidth="1"/>
    <col min="15879" max="15879" width="10.5703125" style="236" customWidth="1"/>
    <col min="15880" max="15880" width="59.5703125" style="236" customWidth="1"/>
    <col min="15881" max="15881" width="9.140625" style="236" customWidth="1"/>
    <col min="15882" max="15883" width="11.7109375" style="236" customWidth="1"/>
    <col min="15884" max="15884" width="11.5703125" style="236" customWidth="1"/>
    <col min="15885" max="16130" width="11.42578125" style="236"/>
    <col min="16131" max="16131" width="59.5703125" style="236" customWidth="1"/>
    <col min="16132" max="16132" width="8.7109375" style="236" customWidth="1"/>
    <col min="16133" max="16134" width="11.7109375" style="236" customWidth="1"/>
    <col min="16135" max="16135" width="10.5703125" style="236" customWidth="1"/>
    <col min="16136" max="16136" width="59.5703125" style="236" customWidth="1"/>
    <col min="16137" max="16137" width="9.140625" style="236" customWidth="1"/>
    <col min="16138" max="16139" width="11.7109375" style="236" customWidth="1"/>
    <col min="16140" max="16140" width="11.5703125" style="236" customWidth="1"/>
    <col min="16141" max="16384" width="11.42578125" style="236"/>
  </cols>
  <sheetData>
    <row r="1" spans="1:13" ht="15.75">
      <c r="A1" s="365" t="s">
        <v>592</v>
      </c>
      <c r="B1" s="365"/>
      <c r="H1" s="236" t="s">
        <v>0</v>
      </c>
    </row>
    <row r="2" spans="1:13" ht="15.75" customHeight="1">
      <c r="A2" s="365" t="s">
        <v>593</v>
      </c>
      <c r="B2" s="365"/>
    </row>
    <row r="3" spans="1:13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</row>
    <row r="4" spans="1:13">
      <c r="A4" s="364" t="s">
        <v>1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</row>
    <row r="5" spans="1:13">
      <c r="A5" s="364" t="s">
        <v>601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238"/>
    </row>
    <row r="6" spans="1:13">
      <c r="A6" s="364" t="s">
        <v>2</v>
      </c>
      <c r="B6" s="364"/>
      <c r="C6" s="364"/>
      <c r="D6" s="364"/>
      <c r="E6" s="364"/>
      <c r="F6" s="364"/>
      <c r="G6" s="364"/>
      <c r="H6" s="364"/>
      <c r="I6" s="364"/>
      <c r="J6" s="364"/>
      <c r="K6" s="364"/>
      <c r="L6" s="364"/>
    </row>
    <row r="7" spans="1:13">
      <c r="A7" s="239"/>
      <c r="B7" s="239"/>
      <c r="C7" s="239"/>
      <c r="D7" s="240"/>
      <c r="E7" s="239"/>
      <c r="F7" s="239"/>
      <c r="G7" s="239"/>
      <c r="H7" s="239"/>
      <c r="I7" s="239"/>
      <c r="J7" s="309"/>
      <c r="K7" s="239"/>
      <c r="L7" s="239"/>
    </row>
    <row r="8" spans="1:13" s="245" customFormat="1" ht="22.5" customHeight="1">
      <c r="A8" s="241"/>
      <c r="B8" s="242" t="s">
        <v>3</v>
      </c>
      <c r="C8" s="242"/>
      <c r="D8" s="243" t="s">
        <v>220</v>
      </c>
      <c r="E8" s="242" t="s">
        <v>4</v>
      </c>
      <c r="F8" s="242" t="s">
        <v>5</v>
      </c>
      <c r="G8" s="241"/>
      <c r="H8" s="241"/>
      <c r="I8" s="242" t="s">
        <v>3</v>
      </c>
      <c r="J8" s="310" t="s">
        <v>220</v>
      </c>
      <c r="K8" s="242" t="s">
        <v>4</v>
      </c>
      <c r="L8" s="242" t="s">
        <v>5</v>
      </c>
      <c r="M8" s="244"/>
    </row>
    <row r="9" spans="1:13">
      <c r="A9" s="246" t="s">
        <v>6</v>
      </c>
      <c r="B9" s="247"/>
      <c r="C9" s="247"/>
      <c r="D9" s="248"/>
      <c r="E9" s="247"/>
      <c r="F9" s="249"/>
      <c r="G9" s="245"/>
      <c r="H9" s="250" t="s">
        <v>7</v>
      </c>
      <c r="I9" s="250"/>
      <c r="J9" s="311"/>
      <c r="K9" s="251"/>
      <c r="L9" s="251"/>
      <c r="M9" s="252"/>
    </row>
    <row r="10" spans="1:13" ht="16.5">
      <c r="A10" s="246" t="s">
        <v>8</v>
      </c>
      <c r="B10" s="247"/>
      <c r="C10" s="247"/>
      <c r="D10" s="185"/>
      <c r="E10" s="247"/>
      <c r="F10" s="249"/>
      <c r="G10" s="245"/>
      <c r="H10" s="250" t="s">
        <v>9</v>
      </c>
      <c r="I10" s="253"/>
      <c r="J10" s="312"/>
      <c r="K10" s="251"/>
      <c r="L10" s="254"/>
      <c r="M10" s="252"/>
    </row>
    <row r="11" spans="1:13">
      <c r="A11" s="247" t="s">
        <v>10</v>
      </c>
      <c r="B11" s="255" t="s">
        <v>11</v>
      </c>
      <c r="C11" s="255"/>
      <c r="D11" s="303">
        <f>'NOTAS BG'!D17</f>
        <v>426203.31000000006</v>
      </c>
      <c r="E11" s="257">
        <f>+'[2]1 BG'!C8</f>
        <v>685962.75</v>
      </c>
      <c r="F11" s="257">
        <v>585886</v>
      </c>
      <c r="G11" s="245"/>
      <c r="H11" s="258" t="s">
        <v>12</v>
      </c>
      <c r="I11" s="255" t="s">
        <v>13</v>
      </c>
      <c r="J11" s="313"/>
      <c r="K11" s="259"/>
      <c r="L11" s="259">
        <v>49303</v>
      </c>
      <c r="M11" s="260"/>
    </row>
    <row r="12" spans="1:13">
      <c r="A12" s="247" t="s">
        <v>14</v>
      </c>
      <c r="B12" s="255"/>
      <c r="C12" s="255"/>
      <c r="D12" s="304">
        <v>0</v>
      </c>
      <c r="E12" s="257">
        <v>0</v>
      </c>
      <c r="F12" s="257">
        <v>0</v>
      </c>
      <c r="G12" s="245"/>
      <c r="H12" s="246" t="s">
        <v>15</v>
      </c>
      <c r="I12" s="255"/>
      <c r="J12" s="311">
        <f>SUM(J13:J16)</f>
        <v>7096.62</v>
      </c>
      <c r="K12" s="262">
        <f>SUM(K13:K16)</f>
        <v>25386.91</v>
      </c>
      <c r="L12" s="262">
        <f>SUM(L13:L16)</f>
        <v>8273</v>
      </c>
      <c r="M12" s="260"/>
    </row>
    <row r="13" spans="1:13">
      <c r="A13" s="246" t="s">
        <v>16</v>
      </c>
      <c r="B13" s="255"/>
      <c r="C13" s="255"/>
      <c r="D13" s="306">
        <f>SUM(D14:D17)</f>
        <v>6945.1100000000006</v>
      </c>
      <c r="E13" s="264">
        <f>SUM(E14:E17)</f>
        <v>43144.3</v>
      </c>
      <c r="F13" s="264">
        <f>SUM(F14:F17)</f>
        <v>43927</v>
      </c>
      <c r="G13" s="245"/>
      <c r="H13" s="265" t="s">
        <v>17</v>
      </c>
      <c r="I13" s="255" t="s">
        <v>18</v>
      </c>
      <c r="J13" s="314">
        <f>'NOTAS BG'!D145</f>
        <v>-19.7</v>
      </c>
      <c r="K13" s="259">
        <f>+'[2]1 BG'!I11</f>
        <v>2403.36</v>
      </c>
      <c r="L13" s="259">
        <v>0</v>
      </c>
      <c r="M13" s="260"/>
    </row>
    <row r="14" spans="1:13">
      <c r="A14" s="266" t="s">
        <v>19</v>
      </c>
      <c r="B14" s="255" t="s">
        <v>20</v>
      </c>
      <c r="C14" s="255"/>
      <c r="D14" s="304">
        <f>'NOTAS BG'!D28</f>
        <v>2530</v>
      </c>
      <c r="E14" s="257">
        <f>+'[2]1 BG'!C10</f>
        <v>445</v>
      </c>
      <c r="F14" s="257">
        <v>445</v>
      </c>
      <c r="G14" s="245"/>
      <c r="H14" s="265" t="s">
        <v>21</v>
      </c>
      <c r="I14" s="255" t="s">
        <v>22</v>
      </c>
      <c r="J14" s="314">
        <f>'NOTAS BG'!E173</f>
        <v>7116.32</v>
      </c>
      <c r="K14" s="259">
        <f>+'[2]5 NOTAS'!D163+'[2]5 NOTAS'!D165+'[2]5 NOTAS'!D166+'[2]5 NOTAS'!D167+'[2]5 NOTAS'!D168</f>
        <v>22983.55</v>
      </c>
      <c r="L14" s="259">
        <v>8273</v>
      </c>
      <c r="M14" s="260"/>
    </row>
    <row r="15" spans="1:13">
      <c r="A15" s="266" t="s">
        <v>23</v>
      </c>
      <c r="B15" s="255" t="s">
        <v>24</v>
      </c>
      <c r="C15" s="255"/>
      <c r="D15" s="304">
        <f>'NOTAS BG'!D42</f>
        <v>2806.94</v>
      </c>
      <c r="E15" s="257">
        <f>+'[2]1 BG'!C12</f>
        <v>42699.3</v>
      </c>
      <c r="F15" s="257">
        <v>43010</v>
      </c>
      <c r="G15" s="245"/>
      <c r="H15" s="265" t="s">
        <v>25</v>
      </c>
      <c r="I15" s="255"/>
      <c r="J15" s="314">
        <v>0</v>
      </c>
      <c r="K15" s="259">
        <v>0</v>
      </c>
      <c r="L15" s="259">
        <v>0</v>
      </c>
      <c r="M15" s="260"/>
    </row>
    <row r="16" spans="1:13">
      <c r="A16" s="266" t="s">
        <v>26</v>
      </c>
      <c r="B16" s="255"/>
      <c r="C16" s="255"/>
      <c r="D16" s="261">
        <v>0</v>
      </c>
      <c r="E16" s="257">
        <v>0</v>
      </c>
      <c r="F16" s="257">
        <v>0</v>
      </c>
      <c r="G16" s="245"/>
      <c r="H16" s="266" t="s">
        <v>27</v>
      </c>
      <c r="I16" s="255"/>
      <c r="J16" s="314">
        <v>0</v>
      </c>
      <c r="K16" s="259">
        <v>0</v>
      </c>
      <c r="L16" s="259">
        <v>0</v>
      </c>
      <c r="M16" s="260"/>
    </row>
    <row r="17" spans="1:13">
      <c r="A17" s="267" t="s">
        <v>28</v>
      </c>
      <c r="B17" s="255" t="s">
        <v>29</v>
      </c>
      <c r="C17" s="255"/>
      <c r="D17" s="304">
        <f>'NOTAS BG'!D67</f>
        <v>1608.17</v>
      </c>
      <c r="E17" s="257">
        <f>+'[2]5 NOTAS'!D66</f>
        <v>0</v>
      </c>
      <c r="F17" s="257">
        <v>472</v>
      </c>
      <c r="G17" s="245"/>
      <c r="H17" s="268" t="s">
        <v>30</v>
      </c>
      <c r="I17" s="255" t="s">
        <v>31</v>
      </c>
      <c r="J17" s="314">
        <f>'NOTAS BG'!D134</f>
        <v>1340.93</v>
      </c>
      <c r="K17" s="259">
        <f>+'[2]1 BG'!I10</f>
        <v>2413.58</v>
      </c>
      <c r="L17" s="259">
        <v>1320</v>
      </c>
      <c r="M17" s="260"/>
    </row>
    <row r="18" spans="1:13">
      <c r="A18" s="247" t="s">
        <v>32</v>
      </c>
      <c r="B18" s="255" t="s">
        <v>33</v>
      </c>
      <c r="C18" s="255"/>
      <c r="D18" s="304">
        <f>'NOTAS BG'!D55</f>
        <v>15788.62</v>
      </c>
      <c r="E18" s="257">
        <f>+'[2]1 BG'!C13</f>
        <v>8892.5</v>
      </c>
      <c r="F18" s="257">
        <v>10769</v>
      </c>
      <c r="G18" s="245"/>
      <c r="H18" s="247" t="s">
        <v>34</v>
      </c>
      <c r="I18" s="255" t="s">
        <v>35</v>
      </c>
      <c r="J18" s="314">
        <f>'NOTAS BG'!D123</f>
        <v>2782.4100000000003</v>
      </c>
      <c r="K18" s="259">
        <f>+'[2]1 BG'!I9</f>
        <v>1285.6200000000001</v>
      </c>
      <c r="L18" s="259">
        <v>2870</v>
      </c>
      <c r="M18" s="260"/>
    </row>
    <row r="19" spans="1:13">
      <c r="A19" s="247" t="s">
        <v>36</v>
      </c>
      <c r="B19" s="255"/>
      <c r="C19" s="255"/>
      <c r="D19" s="261">
        <v>0</v>
      </c>
      <c r="E19" s="257">
        <v>0</v>
      </c>
      <c r="F19" s="257">
        <v>0</v>
      </c>
      <c r="G19" s="245"/>
      <c r="H19" s="245" t="s">
        <v>37</v>
      </c>
      <c r="I19" s="255"/>
      <c r="J19" s="314">
        <v>0</v>
      </c>
      <c r="K19" s="259">
        <v>0</v>
      </c>
      <c r="L19" s="259">
        <v>0</v>
      </c>
      <c r="M19" s="260"/>
    </row>
    <row r="20" spans="1:13">
      <c r="A20" s="247" t="s">
        <v>38</v>
      </c>
      <c r="B20" s="255"/>
      <c r="C20" s="255"/>
      <c r="D20" s="261">
        <v>0</v>
      </c>
      <c r="E20" s="257">
        <v>0</v>
      </c>
      <c r="F20" s="257">
        <v>0</v>
      </c>
      <c r="G20" s="245"/>
      <c r="H20" s="247" t="s">
        <v>39</v>
      </c>
      <c r="I20" s="255"/>
      <c r="J20" s="314">
        <v>0</v>
      </c>
      <c r="K20" s="259">
        <v>0</v>
      </c>
      <c r="L20" s="259">
        <v>0</v>
      </c>
      <c r="M20" s="260"/>
    </row>
    <row r="21" spans="1:13" ht="42.75">
      <c r="A21" s="247" t="s">
        <v>40</v>
      </c>
      <c r="B21" s="255"/>
      <c r="C21" s="255"/>
      <c r="D21" s="256">
        <v>0</v>
      </c>
      <c r="E21" s="257">
        <v>0</v>
      </c>
      <c r="F21" s="257">
        <v>0</v>
      </c>
      <c r="G21" s="245"/>
      <c r="H21" s="269" t="s">
        <v>41</v>
      </c>
      <c r="I21" s="255"/>
      <c r="J21" s="311">
        <f>J11+J12+J17+J18+J19+J20</f>
        <v>11219.96</v>
      </c>
      <c r="K21" s="262">
        <f>K11+K12+K17+K18+K19+K20</f>
        <v>29086.109999999997</v>
      </c>
      <c r="L21" s="262">
        <f>L11+L12+L17+L18+L19+L20</f>
        <v>61766</v>
      </c>
      <c r="M21" s="260"/>
    </row>
    <row r="22" spans="1:13">
      <c r="A22" s="247" t="s">
        <v>42</v>
      </c>
      <c r="B22" s="255" t="s">
        <v>43</v>
      </c>
      <c r="C22" s="255"/>
      <c r="D22" s="305">
        <f>'NOTAS BG'!D78</f>
        <v>524.86</v>
      </c>
      <c r="E22" s="257">
        <f>+'[2]1 BG'!C17</f>
        <v>703</v>
      </c>
      <c r="F22" s="257">
        <f>+'[2]1 BG'!E17</f>
        <v>703</v>
      </c>
      <c r="G22" s="245"/>
      <c r="H22" s="269"/>
      <c r="I22" s="255"/>
      <c r="J22" s="313"/>
      <c r="K22" s="262"/>
      <c r="L22" s="262"/>
      <c r="M22" s="260"/>
    </row>
    <row r="23" spans="1:13" ht="42.75">
      <c r="A23" s="246" t="s">
        <v>44</v>
      </c>
      <c r="B23" s="255"/>
      <c r="C23" s="255"/>
      <c r="D23" s="270">
        <f>D11+D12+D13+D18+D19+D20+D21+D22</f>
        <v>449461.9</v>
      </c>
      <c r="E23" s="271">
        <f>E11+E12+E13+E18+E19+E20+E21+E22</f>
        <v>738702.55</v>
      </c>
      <c r="F23" s="271">
        <f>F11+F12+F13+F18+F19+F20+F21+F22</f>
        <v>641285</v>
      </c>
      <c r="G23" s="245"/>
      <c r="H23" s="272" t="s">
        <v>45</v>
      </c>
      <c r="I23" s="255"/>
      <c r="J23" s="314">
        <v>0</v>
      </c>
      <c r="K23" s="259">
        <v>0</v>
      </c>
      <c r="L23" s="259">
        <v>0</v>
      </c>
      <c r="M23" s="260"/>
    </row>
    <row r="24" spans="1:13" ht="30.75" thickBot="1">
      <c r="A24" s="266" t="s">
        <v>46</v>
      </c>
      <c r="B24" s="255"/>
      <c r="C24" s="255"/>
      <c r="D24" s="261">
        <v>0</v>
      </c>
      <c r="E24" s="257">
        <v>0</v>
      </c>
      <c r="F24" s="257">
        <v>0</v>
      </c>
      <c r="G24" s="245"/>
      <c r="H24" s="250" t="s">
        <v>47</v>
      </c>
      <c r="I24" s="255"/>
      <c r="J24" s="315">
        <f>+J21+J23</f>
        <v>11219.96</v>
      </c>
      <c r="K24" s="273">
        <f>+K21+K23</f>
        <v>29086.109999999997</v>
      </c>
      <c r="L24" s="273">
        <f>+L21+L23</f>
        <v>61766</v>
      </c>
      <c r="M24" s="260"/>
    </row>
    <row r="25" spans="1:13" ht="30.75" thickTop="1">
      <c r="A25" s="266" t="s">
        <v>48</v>
      </c>
      <c r="B25" s="255"/>
      <c r="C25" s="255"/>
      <c r="D25" s="261">
        <v>0</v>
      </c>
      <c r="E25" s="257">
        <v>0</v>
      </c>
      <c r="F25" s="257">
        <v>0</v>
      </c>
      <c r="G25" s="245"/>
      <c r="H25" s="245"/>
      <c r="I25" s="274"/>
      <c r="J25" s="312"/>
      <c r="K25" s="245"/>
      <c r="L25" s="245"/>
      <c r="M25" s="260"/>
    </row>
    <row r="26" spans="1:13" ht="28.5">
      <c r="A26" s="246" t="s">
        <v>49</v>
      </c>
      <c r="B26" s="255"/>
      <c r="C26" s="255"/>
      <c r="D26" s="275">
        <v>0</v>
      </c>
      <c r="E26" s="264">
        <f>SUM(E24:E25)</f>
        <v>0</v>
      </c>
      <c r="F26" s="264">
        <f>SUM(F24:F25)</f>
        <v>0</v>
      </c>
      <c r="G26" s="245"/>
      <c r="H26" s="250" t="s">
        <v>50</v>
      </c>
      <c r="I26" s="253"/>
      <c r="J26" s="312"/>
      <c r="K26" s="254"/>
      <c r="L26" s="254"/>
      <c r="M26" s="260"/>
    </row>
    <row r="27" spans="1:13" ht="15.75" thickBot="1">
      <c r="A27" s="246" t="s">
        <v>51</v>
      </c>
      <c r="B27" s="255"/>
      <c r="C27" s="255"/>
      <c r="D27" s="276">
        <f>+D23+D26</f>
        <v>449461.9</v>
      </c>
      <c r="E27" s="277">
        <f>+E23+E26</f>
        <v>738702.55</v>
      </c>
      <c r="F27" s="277">
        <f>+F23+F26</f>
        <v>641285</v>
      </c>
      <c r="G27" s="245"/>
      <c r="H27" s="278" t="s">
        <v>12</v>
      </c>
      <c r="I27" s="255" t="s">
        <v>13</v>
      </c>
      <c r="J27" s="316">
        <f>'NOTAS BG'!D156</f>
        <v>76362.829999999987</v>
      </c>
      <c r="K27" s="257">
        <f>+'[2]5 NOTAS'!D153</f>
        <v>140368.23000000001</v>
      </c>
      <c r="L27" s="257">
        <v>102972</v>
      </c>
      <c r="M27" s="260"/>
    </row>
    <row r="28" spans="1:13" ht="15.75" thickTop="1">
      <c r="A28" s="247"/>
      <c r="B28" s="274"/>
      <c r="C28" s="274"/>
      <c r="D28" s="279"/>
      <c r="E28" s="245"/>
      <c r="F28" s="245"/>
      <c r="G28" s="245"/>
      <c r="H28" s="246" t="s">
        <v>15</v>
      </c>
      <c r="I28" s="255"/>
      <c r="J28" s="311">
        <f>SUM(J29:J32)</f>
        <v>231462.45</v>
      </c>
      <c r="K28" s="262">
        <f>SUM(K29:K32)</f>
        <v>176336.65</v>
      </c>
      <c r="L28" s="262">
        <f>SUM(L29:L32)</f>
        <v>155527</v>
      </c>
      <c r="M28" s="260"/>
    </row>
    <row r="29" spans="1:13">
      <c r="A29" s="246" t="s">
        <v>52</v>
      </c>
      <c r="B29" s="253"/>
      <c r="C29" s="253"/>
      <c r="D29" s="279"/>
      <c r="E29" s="280"/>
      <c r="F29" s="280"/>
      <c r="G29" s="245"/>
      <c r="H29" s="265" t="s">
        <v>17</v>
      </c>
      <c r="I29" s="255"/>
      <c r="J29" s="316"/>
      <c r="K29" s="257">
        <v>0</v>
      </c>
      <c r="L29" s="257">
        <v>0</v>
      </c>
      <c r="M29" s="260"/>
    </row>
    <row r="30" spans="1:13">
      <c r="A30" s="247" t="s">
        <v>14</v>
      </c>
      <c r="B30" s="255"/>
      <c r="C30" s="255"/>
      <c r="D30" s="261">
        <v>0</v>
      </c>
      <c r="E30" s="257">
        <v>0</v>
      </c>
      <c r="F30" s="257">
        <v>0</v>
      </c>
      <c r="G30" s="245"/>
      <c r="H30" s="265" t="s">
        <v>21</v>
      </c>
      <c r="I30" s="255" t="s">
        <v>22</v>
      </c>
      <c r="J30" s="316">
        <f>'NOTAS BG'!D167</f>
        <v>231462.45</v>
      </c>
      <c r="K30" s="257">
        <f>+'[2]5 NOTAS'!D164</f>
        <v>176336.65</v>
      </c>
      <c r="L30" s="257">
        <v>155527</v>
      </c>
      <c r="M30" s="260"/>
    </row>
    <row r="31" spans="1:13">
      <c r="A31" s="247" t="s">
        <v>53</v>
      </c>
      <c r="B31" s="255"/>
      <c r="C31" s="255"/>
      <c r="D31" s="261">
        <v>0</v>
      </c>
      <c r="E31" s="257">
        <v>0</v>
      </c>
      <c r="F31" s="257">
        <v>0</v>
      </c>
      <c r="G31" s="245"/>
      <c r="H31" s="265" t="s">
        <v>25</v>
      </c>
      <c r="I31" s="255"/>
      <c r="J31" s="316">
        <v>0</v>
      </c>
      <c r="K31" s="257">
        <v>0</v>
      </c>
      <c r="L31" s="257">
        <v>0</v>
      </c>
      <c r="M31" s="260"/>
    </row>
    <row r="32" spans="1:13">
      <c r="A32" s="246" t="s">
        <v>16</v>
      </c>
      <c r="B32" s="255"/>
      <c r="C32" s="255"/>
      <c r="D32" s="263">
        <f>SUM(D33:D36)</f>
        <v>0</v>
      </c>
      <c r="E32" s="264">
        <f>SUM(E33:E36)</f>
        <v>0</v>
      </c>
      <c r="F32" s="264">
        <f>SUM(F33:F36)</f>
        <v>0</v>
      </c>
      <c r="G32" s="245"/>
      <c r="H32" s="265" t="s">
        <v>54</v>
      </c>
      <c r="I32" s="255"/>
      <c r="J32" s="316">
        <v>0</v>
      </c>
      <c r="K32" s="257">
        <v>0</v>
      </c>
      <c r="L32" s="257">
        <v>0</v>
      </c>
      <c r="M32" s="260"/>
    </row>
    <row r="33" spans="1:13">
      <c r="A33" s="266" t="s">
        <v>55</v>
      </c>
      <c r="B33" s="255"/>
      <c r="C33" s="255"/>
      <c r="D33" s="261">
        <v>0</v>
      </c>
      <c r="E33" s="257">
        <v>0</v>
      </c>
      <c r="F33" s="257">
        <v>0</v>
      </c>
      <c r="G33" s="245"/>
      <c r="H33" s="268" t="s">
        <v>30</v>
      </c>
      <c r="I33" s="255"/>
      <c r="J33" s="316">
        <v>0</v>
      </c>
      <c r="K33" s="257">
        <v>0</v>
      </c>
      <c r="L33" s="257">
        <v>0</v>
      </c>
      <c r="M33" s="260"/>
    </row>
    <row r="34" spans="1:13">
      <c r="A34" s="266" t="s">
        <v>56</v>
      </c>
      <c r="B34" s="255"/>
      <c r="C34" s="255"/>
      <c r="D34" s="261">
        <v>0</v>
      </c>
      <c r="E34" s="257">
        <v>0</v>
      </c>
      <c r="F34" s="257">
        <v>0</v>
      </c>
      <c r="G34" s="245"/>
      <c r="H34" s="247" t="s">
        <v>57</v>
      </c>
      <c r="I34" s="255"/>
      <c r="J34" s="316">
        <v>0</v>
      </c>
      <c r="K34" s="257">
        <v>0</v>
      </c>
      <c r="L34" s="257">
        <v>0</v>
      </c>
      <c r="M34" s="260"/>
    </row>
    <row r="35" spans="1:13">
      <c r="A35" s="266" t="s">
        <v>26</v>
      </c>
      <c r="B35" s="255"/>
      <c r="C35" s="255"/>
      <c r="D35" s="261">
        <v>0</v>
      </c>
      <c r="E35" s="257">
        <v>0</v>
      </c>
      <c r="F35" s="257">
        <v>0</v>
      </c>
      <c r="G35" s="245"/>
      <c r="H35" s="247" t="s">
        <v>58</v>
      </c>
      <c r="I35" s="255"/>
      <c r="J35" s="316">
        <v>0</v>
      </c>
      <c r="K35" s="259">
        <v>0</v>
      </c>
      <c r="L35" s="259">
        <v>0</v>
      </c>
      <c r="M35" s="260"/>
    </row>
    <row r="36" spans="1:13">
      <c r="A36" s="266" t="s">
        <v>59</v>
      </c>
      <c r="B36" s="255"/>
      <c r="C36" s="255"/>
      <c r="D36" s="261">
        <v>0</v>
      </c>
      <c r="E36" s="257">
        <v>0</v>
      </c>
      <c r="F36" s="257">
        <v>0</v>
      </c>
      <c r="G36" s="245"/>
      <c r="H36" s="247" t="s">
        <v>60</v>
      </c>
      <c r="I36" s="255"/>
      <c r="J36" s="316">
        <v>0</v>
      </c>
      <c r="K36" s="259">
        <v>0</v>
      </c>
      <c r="L36" s="259">
        <v>0</v>
      </c>
      <c r="M36" s="260"/>
    </row>
    <row r="37" spans="1:13">
      <c r="A37" s="247" t="s">
        <v>36</v>
      </c>
      <c r="B37" s="255"/>
      <c r="C37" s="255"/>
      <c r="D37" s="261">
        <v>0</v>
      </c>
      <c r="E37" s="257">
        <v>0</v>
      </c>
      <c r="F37" s="257">
        <v>0</v>
      </c>
      <c r="G37" s="245"/>
      <c r="H37" s="250" t="s">
        <v>61</v>
      </c>
      <c r="I37" s="255"/>
      <c r="J37" s="317">
        <f>J27+J28+J33+J34+J35+J36</f>
        <v>307825.28000000003</v>
      </c>
      <c r="K37" s="281">
        <f>K27+K28+K33+K34+K35+K36</f>
        <v>316704.88</v>
      </c>
      <c r="L37" s="281">
        <f>L27+L28+L33+L34+L35+L36</f>
        <v>258499</v>
      </c>
      <c r="M37" s="260"/>
    </row>
    <row r="38" spans="1:13" ht="15.75" thickBot="1">
      <c r="A38" s="247" t="s">
        <v>62</v>
      </c>
      <c r="B38" s="255"/>
      <c r="C38" s="255"/>
      <c r="D38" s="261">
        <v>0</v>
      </c>
      <c r="E38" s="257">
        <v>0</v>
      </c>
      <c r="F38" s="257">
        <v>0</v>
      </c>
      <c r="G38" s="245"/>
      <c r="H38" s="250" t="s">
        <v>63</v>
      </c>
      <c r="I38" s="255"/>
      <c r="J38" s="315">
        <f>+J24+J37</f>
        <v>319045.24000000005</v>
      </c>
      <c r="K38" s="273">
        <f>+K24+K37</f>
        <v>345790.99</v>
      </c>
      <c r="L38" s="273">
        <f>+L24+L37</f>
        <v>320265</v>
      </c>
      <c r="M38" s="260"/>
    </row>
    <row r="39" spans="1:13" ht="15.75" thickTop="1">
      <c r="A39" s="247" t="s">
        <v>64</v>
      </c>
      <c r="B39" s="255" t="s">
        <v>65</v>
      </c>
      <c r="C39" s="255"/>
      <c r="D39" s="304">
        <v>2480145.13</v>
      </c>
      <c r="E39" s="257">
        <f>+'[2]1 BG'!C30</f>
        <v>2023931.4899999995</v>
      </c>
      <c r="F39" s="257">
        <v>2022151</v>
      </c>
      <c r="G39" s="245"/>
      <c r="H39" s="250"/>
      <c r="I39" s="253"/>
      <c r="J39" s="318"/>
      <c r="K39" s="262"/>
      <c r="L39" s="262"/>
      <c r="M39" s="260"/>
    </row>
    <row r="40" spans="1:13">
      <c r="A40" s="247" t="s">
        <v>66</v>
      </c>
      <c r="B40" s="255"/>
      <c r="C40" s="255"/>
      <c r="D40" s="261">
        <v>0</v>
      </c>
      <c r="E40" s="257">
        <v>0</v>
      </c>
      <c r="F40" s="257">
        <v>0</v>
      </c>
      <c r="G40" s="245"/>
      <c r="H40" s="250" t="s">
        <v>67</v>
      </c>
      <c r="I40" s="253"/>
      <c r="J40" s="318"/>
      <c r="K40" s="254"/>
      <c r="L40" s="254"/>
      <c r="M40" s="260"/>
    </row>
    <row r="41" spans="1:13">
      <c r="A41" s="247" t="s">
        <v>68</v>
      </c>
      <c r="B41" s="255"/>
      <c r="C41" s="255"/>
      <c r="D41" s="261">
        <v>0</v>
      </c>
      <c r="E41" s="257">
        <v>0</v>
      </c>
      <c r="F41" s="257">
        <v>0</v>
      </c>
      <c r="G41" s="245"/>
      <c r="H41" s="245" t="s">
        <v>69</v>
      </c>
      <c r="I41" s="255" t="s">
        <v>70</v>
      </c>
      <c r="J41" s="316">
        <v>838164.65</v>
      </c>
      <c r="K41" s="259">
        <f>+'[2]1 BG'!I29</f>
        <v>838164.65</v>
      </c>
      <c r="L41" s="259">
        <v>838165</v>
      </c>
      <c r="M41" s="260"/>
    </row>
    <row r="42" spans="1:13">
      <c r="A42" s="247"/>
      <c r="B42" s="255"/>
      <c r="C42" s="255"/>
      <c r="D42" s="261"/>
      <c r="E42" s="257"/>
      <c r="F42" s="257"/>
      <c r="G42" s="245"/>
      <c r="H42" s="245" t="s">
        <v>71</v>
      </c>
      <c r="I42" s="255" t="s">
        <v>72</v>
      </c>
      <c r="J42" s="316">
        <v>4161.17</v>
      </c>
      <c r="K42" s="259">
        <f>+'[2]1 BG'!I31</f>
        <v>4031.17</v>
      </c>
      <c r="L42" s="259">
        <v>4031</v>
      </c>
      <c r="M42" s="260"/>
    </row>
    <row r="43" spans="1:13">
      <c r="A43" s="247" t="s">
        <v>73</v>
      </c>
      <c r="B43" s="255"/>
      <c r="C43" s="255"/>
      <c r="D43" s="261">
        <v>0</v>
      </c>
      <c r="E43" s="257">
        <v>0</v>
      </c>
      <c r="F43" s="257">
        <v>0</v>
      </c>
      <c r="G43" s="245"/>
      <c r="H43" s="258" t="s">
        <v>74</v>
      </c>
      <c r="I43" s="255"/>
      <c r="J43" s="316">
        <v>0</v>
      </c>
      <c r="K43" s="259">
        <v>0</v>
      </c>
      <c r="L43" s="259">
        <v>0</v>
      </c>
      <c r="M43" s="260"/>
    </row>
    <row r="44" spans="1:13">
      <c r="A44" s="247" t="s">
        <v>40</v>
      </c>
      <c r="B44" s="255"/>
      <c r="C44" s="255"/>
      <c r="D44" s="261">
        <v>0</v>
      </c>
      <c r="E44" s="257">
        <v>0</v>
      </c>
      <c r="F44" s="257">
        <v>0</v>
      </c>
      <c r="G44" s="245"/>
      <c r="H44" s="245" t="s">
        <v>75</v>
      </c>
      <c r="I44" s="255"/>
      <c r="J44" s="316">
        <v>0</v>
      </c>
      <c r="K44" s="259">
        <v>0</v>
      </c>
      <c r="L44" s="259">
        <v>0</v>
      </c>
      <c r="M44" s="260"/>
    </row>
    <row r="45" spans="1:13" ht="15.75" thickBot="1">
      <c r="A45" s="246" t="s">
        <v>76</v>
      </c>
      <c r="B45" s="282"/>
      <c r="C45" s="282"/>
      <c r="D45" s="307">
        <f>SUM(D37:D44)+D30+D31+D32</f>
        <v>2480145.13</v>
      </c>
      <c r="E45" s="277">
        <f>SUM(E37:E44)+E30+E31+E32</f>
        <v>2023931.4899999995</v>
      </c>
      <c r="F45" s="277">
        <f>SUM(F37:F44)+F30+F31+F32</f>
        <v>2022151</v>
      </c>
      <c r="G45" s="245"/>
      <c r="H45" s="245" t="s">
        <v>77</v>
      </c>
      <c r="I45" s="255"/>
      <c r="J45" s="316">
        <v>0</v>
      </c>
      <c r="K45" s="259">
        <v>0</v>
      </c>
      <c r="L45" s="259">
        <v>0</v>
      </c>
      <c r="M45" s="260"/>
    </row>
    <row r="46" spans="1:13" ht="15.75" thickTop="1">
      <c r="A46" s="247"/>
      <c r="B46" s="247"/>
      <c r="C46" s="247"/>
      <c r="D46" s="248"/>
      <c r="E46" s="247"/>
      <c r="F46" s="247"/>
      <c r="G46" s="245"/>
      <c r="H46" s="245" t="s">
        <v>78</v>
      </c>
      <c r="I46" s="255"/>
      <c r="J46" s="316">
        <v>0</v>
      </c>
      <c r="K46" s="259">
        <v>0</v>
      </c>
      <c r="L46" s="259">
        <v>0</v>
      </c>
      <c r="M46" s="260"/>
    </row>
    <row r="47" spans="1:13">
      <c r="A47" s="247"/>
      <c r="B47" s="247"/>
      <c r="C47" s="247"/>
      <c r="D47" s="248"/>
      <c r="E47" s="247"/>
      <c r="F47" s="247"/>
      <c r="G47" s="245"/>
      <c r="H47" s="245" t="s">
        <v>79</v>
      </c>
      <c r="I47" s="255" t="s">
        <v>80</v>
      </c>
      <c r="J47" s="316">
        <v>819611.87</v>
      </c>
      <c r="K47" s="259">
        <f>+'[2]5 NOTAS'!D210</f>
        <v>750392.66</v>
      </c>
      <c r="L47" s="259">
        <v>704402</v>
      </c>
      <c r="M47" s="260"/>
    </row>
    <row r="48" spans="1:13">
      <c r="A48" s="247"/>
      <c r="B48" s="247"/>
      <c r="C48" s="247"/>
      <c r="D48" s="248"/>
      <c r="E48" s="247"/>
      <c r="F48" s="247"/>
      <c r="G48" s="245"/>
      <c r="H48" s="283" t="s">
        <v>81</v>
      </c>
      <c r="I48" s="255" t="s">
        <v>80</v>
      </c>
      <c r="J48" s="316">
        <v>196542.35</v>
      </c>
      <c r="K48" s="259">
        <v>72173</v>
      </c>
      <c r="L48" s="259">
        <v>44490.1</v>
      </c>
      <c r="M48" s="260"/>
    </row>
    <row r="49" spans="1:13">
      <c r="A49" s="247"/>
      <c r="B49" s="247"/>
      <c r="C49" s="247"/>
      <c r="D49" s="248"/>
      <c r="E49" s="247"/>
      <c r="F49" s="247"/>
      <c r="G49" s="245"/>
      <c r="H49" s="283" t="s">
        <v>82</v>
      </c>
      <c r="I49" s="255" t="s">
        <v>83</v>
      </c>
      <c r="J49" s="316">
        <v>752081.75</v>
      </c>
      <c r="K49" s="259">
        <f>+'[2]1 BG'!I32</f>
        <v>752081.75</v>
      </c>
      <c r="L49" s="259">
        <v>752082.4</v>
      </c>
      <c r="M49" s="260"/>
    </row>
    <row r="50" spans="1:13">
      <c r="A50" s="247"/>
      <c r="B50" s="247"/>
      <c r="C50" s="247"/>
      <c r="D50" s="248"/>
      <c r="E50" s="247"/>
      <c r="F50" s="247"/>
      <c r="G50" s="245"/>
      <c r="H50" s="250" t="s">
        <v>84</v>
      </c>
      <c r="I50" s="255"/>
      <c r="J50" s="311">
        <f>SUM(J41:J49)</f>
        <v>2610561.79</v>
      </c>
      <c r="K50" s="262">
        <f>SUM(K41:K49)</f>
        <v>2416843.23</v>
      </c>
      <c r="L50" s="262">
        <f>SUM(L41:L49)</f>
        <v>2343170.5</v>
      </c>
      <c r="M50" s="260"/>
    </row>
    <row r="51" spans="1:13">
      <c r="A51" s="247"/>
      <c r="B51" s="247"/>
      <c r="C51" s="247"/>
      <c r="D51" s="248"/>
      <c r="E51" s="247"/>
      <c r="F51" s="247"/>
      <c r="G51" s="245"/>
      <c r="H51" s="250"/>
      <c r="I51" s="253"/>
      <c r="J51" s="312"/>
      <c r="K51" s="262"/>
      <c r="L51" s="262"/>
      <c r="M51" s="260"/>
    </row>
    <row r="52" spans="1:13" ht="15.75" thickBot="1">
      <c r="A52" s="284" t="s">
        <v>85</v>
      </c>
      <c r="B52" s="282"/>
      <c r="C52" s="282"/>
      <c r="D52" s="307">
        <f>+D27+D45</f>
        <v>2929607.03</v>
      </c>
      <c r="E52" s="277">
        <f>+E27+E45</f>
        <v>2762634.0399999996</v>
      </c>
      <c r="F52" s="277">
        <f>+F27+F45</f>
        <v>2663436</v>
      </c>
      <c r="G52" s="245"/>
      <c r="H52" s="285" t="s">
        <v>86</v>
      </c>
      <c r="I52" s="255"/>
      <c r="J52" s="315">
        <f>+J38+J50-0.28</f>
        <v>2929606.7500000005</v>
      </c>
      <c r="K52" s="273">
        <f>+K38+K50</f>
        <v>2762634.2199999997</v>
      </c>
      <c r="L52" s="273">
        <f>+L38+L50</f>
        <v>2663435.5</v>
      </c>
      <c r="M52" s="260"/>
    </row>
    <row r="53" spans="1:13" ht="15.75" thickTop="1">
      <c r="A53" s="286"/>
      <c r="B53" s="287"/>
      <c r="C53" s="287"/>
      <c r="D53" s="288"/>
      <c r="E53" s="264"/>
      <c r="F53" s="264"/>
      <c r="I53" s="289"/>
      <c r="J53" s="319"/>
    </row>
    <row r="54" spans="1:13">
      <c r="A54" s="250"/>
      <c r="I54" s="289"/>
      <c r="J54" s="319"/>
      <c r="M54" s="290"/>
    </row>
    <row r="55" spans="1:13">
      <c r="A55" s="291"/>
      <c r="I55" s="289"/>
      <c r="J55" s="319">
        <f>J52-D52</f>
        <v>-0.27999999932944775</v>
      </c>
      <c r="K55" s="290"/>
    </row>
    <row r="56" spans="1:13">
      <c r="A56" s="245"/>
    </row>
    <row r="57" spans="1:13">
      <c r="E57" s="290"/>
      <c r="F57" s="290"/>
    </row>
    <row r="59" spans="1:13">
      <c r="A59" s="296" t="s">
        <v>594</v>
      </c>
      <c r="B59" s="297"/>
      <c r="C59" s="298"/>
      <c r="D59" s="298"/>
      <c r="E59" s="297"/>
      <c r="F59" s="296"/>
      <c r="G59" s="297"/>
      <c r="H59" s="296" t="s">
        <v>594</v>
      </c>
    </row>
    <row r="60" spans="1:13">
      <c r="A60" s="296" t="s">
        <v>595</v>
      </c>
      <c r="B60" s="297"/>
      <c r="C60" s="298"/>
      <c r="D60" s="298"/>
      <c r="E60" s="297"/>
      <c r="F60" s="296"/>
      <c r="G60" s="297"/>
      <c r="H60" s="296" t="s">
        <v>596</v>
      </c>
    </row>
    <row r="61" spans="1:13">
      <c r="A61" s="297" t="s">
        <v>597</v>
      </c>
      <c r="B61" s="297"/>
      <c r="C61" s="299">
        <v>160000</v>
      </c>
      <c r="D61" s="299"/>
      <c r="E61" s="297"/>
      <c r="F61" s="297"/>
      <c r="G61" s="297"/>
      <c r="H61" s="297" t="s">
        <v>598</v>
      </c>
      <c r="I61" s="299">
        <v>160000</v>
      </c>
    </row>
    <row r="62" spans="1:13">
      <c r="A62" s="297" t="s">
        <v>599</v>
      </c>
      <c r="B62" s="297"/>
      <c r="C62" s="299">
        <v>16403</v>
      </c>
      <c r="D62" s="299"/>
      <c r="E62" s="297"/>
      <c r="F62" s="297"/>
      <c r="G62" s="297"/>
      <c r="H62" s="297" t="s">
        <v>600</v>
      </c>
      <c r="I62" s="299">
        <v>16403</v>
      </c>
    </row>
  </sheetData>
  <protectedRanges>
    <protectedRange sqref="B13:C13 B14:F22 B23:C23 B24:F25 B26:D26 B30:F31 B32:C32 B33:F44 B45:C45 B52:C52 I22:J22 I24 I27:L27 I28 I29:L36 I50 I52 I11:L11 I41:L49 B27:C27 I12 I21 I13:L20 I23:L23 I37:I38 D10 B11:F12" name="Rango1"/>
    <protectedRange sqref="D59:D60" name="Rango1_1"/>
  </protectedRanges>
  <mergeCells count="6">
    <mergeCell ref="A3:L3"/>
    <mergeCell ref="A4:L4"/>
    <mergeCell ref="A5:L5"/>
    <mergeCell ref="A6:L6"/>
    <mergeCell ref="A1:B1"/>
    <mergeCell ref="A2:B2"/>
  </mergeCells>
  <pageMargins left="1.299212598425197" right="0.70866141732283472" top="0.74803149606299213" bottom="0.74803149606299213" header="0.31496062992125984" footer="0.31496062992125984"/>
  <pageSetup paperSize="9" scale="4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217"/>
  <sheetViews>
    <sheetView zoomScale="70" zoomScaleNormal="70" zoomScaleSheetLayoutView="40" workbookViewId="0">
      <selection activeCell="F26" sqref="F26"/>
    </sheetView>
  </sheetViews>
  <sheetFormatPr baseColWidth="10" defaultRowHeight="16.5"/>
  <cols>
    <col min="1" max="1" width="12.140625" style="35" customWidth="1"/>
    <col min="2" max="2" width="79.85546875" style="36" customWidth="1"/>
    <col min="3" max="3" width="10" style="37" hidden="1" customWidth="1"/>
    <col min="4" max="4" width="18.28515625" style="38" bestFit="1" customWidth="1"/>
    <col min="5" max="5" width="15" style="89" bestFit="1" customWidth="1"/>
    <col min="6" max="6" width="42.85546875" style="13" customWidth="1"/>
    <col min="7" max="7" width="13.85546875" style="13" bestFit="1" customWidth="1"/>
    <col min="8" max="8" width="46.28515625" style="13" customWidth="1"/>
    <col min="9" max="9" width="14.42578125" style="13" customWidth="1"/>
    <col min="10" max="10" width="12.42578125" style="13" bestFit="1" customWidth="1"/>
    <col min="11" max="253" width="11.42578125" style="13"/>
    <col min="254" max="254" width="9.28515625" style="13" customWidth="1"/>
    <col min="255" max="255" width="80.28515625" style="13" bestFit="1" customWidth="1"/>
    <col min="256" max="256" width="6.28515625" style="13" customWidth="1"/>
    <col min="257" max="257" width="17.85546875" style="13" customWidth="1"/>
    <col min="258" max="258" width="13.28515625" style="13" bestFit="1" customWidth="1"/>
    <col min="259" max="259" width="13.42578125" style="13" bestFit="1" customWidth="1"/>
    <col min="260" max="509" width="11.42578125" style="13"/>
    <col min="510" max="510" width="9.28515625" style="13" customWidth="1"/>
    <col min="511" max="511" width="80.28515625" style="13" bestFit="1" customWidth="1"/>
    <col min="512" max="512" width="6.28515625" style="13" customWidth="1"/>
    <col min="513" max="513" width="17.85546875" style="13" customWidth="1"/>
    <col min="514" max="514" width="13.28515625" style="13" bestFit="1" customWidth="1"/>
    <col min="515" max="515" width="13.42578125" style="13" bestFit="1" customWidth="1"/>
    <col min="516" max="765" width="11.42578125" style="13"/>
    <col min="766" max="766" width="9.28515625" style="13" customWidth="1"/>
    <col min="767" max="767" width="80.28515625" style="13" bestFit="1" customWidth="1"/>
    <col min="768" max="768" width="6.28515625" style="13" customWidth="1"/>
    <col min="769" max="769" width="17.85546875" style="13" customWidth="1"/>
    <col min="770" max="770" width="13.28515625" style="13" bestFit="1" customWidth="1"/>
    <col min="771" max="771" width="13.42578125" style="13" bestFit="1" customWidth="1"/>
    <col min="772" max="1021" width="11.42578125" style="13"/>
    <col min="1022" max="1022" width="9.28515625" style="13" customWidth="1"/>
    <col min="1023" max="1023" width="80.28515625" style="13" bestFit="1" customWidth="1"/>
    <col min="1024" max="1024" width="6.28515625" style="13" customWidth="1"/>
    <col min="1025" max="1025" width="17.85546875" style="13" customWidth="1"/>
    <col min="1026" max="1026" width="13.28515625" style="13" bestFit="1" customWidth="1"/>
    <col min="1027" max="1027" width="13.42578125" style="13" bestFit="1" customWidth="1"/>
    <col min="1028" max="1277" width="11.42578125" style="13"/>
    <col min="1278" max="1278" width="9.28515625" style="13" customWidth="1"/>
    <col min="1279" max="1279" width="80.28515625" style="13" bestFit="1" customWidth="1"/>
    <col min="1280" max="1280" width="6.28515625" style="13" customWidth="1"/>
    <col min="1281" max="1281" width="17.85546875" style="13" customWidth="1"/>
    <col min="1282" max="1282" width="13.28515625" style="13" bestFit="1" customWidth="1"/>
    <col min="1283" max="1283" width="13.42578125" style="13" bestFit="1" customWidth="1"/>
    <col min="1284" max="1533" width="11.42578125" style="13"/>
    <col min="1534" max="1534" width="9.28515625" style="13" customWidth="1"/>
    <col min="1535" max="1535" width="80.28515625" style="13" bestFit="1" customWidth="1"/>
    <col min="1536" max="1536" width="6.28515625" style="13" customWidth="1"/>
    <col min="1537" max="1537" width="17.85546875" style="13" customWidth="1"/>
    <col min="1538" max="1538" width="13.28515625" style="13" bestFit="1" customWidth="1"/>
    <col min="1539" max="1539" width="13.42578125" style="13" bestFit="1" customWidth="1"/>
    <col min="1540" max="1789" width="11.42578125" style="13"/>
    <col min="1790" max="1790" width="9.28515625" style="13" customWidth="1"/>
    <col min="1791" max="1791" width="80.28515625" style="13" bestFit="1" customWidth="1"/>
    <col min="1792" max="1792" width="6.28515625" style="13" customWidth="1"/>
    <col min="1793" max="1793" width="17.85546875" style="13" customWidth="1"/>
    <col min="1794" max="1794" width="13.28515625" style="13" bestFit="1" customWidth="1"/>
    <col min="1795" max="1795" width="13.42578125" style="13" bestFit="1" customWidth="1"/>
    <col min="1796" max="2045" width="11.42578125" style="13"/>
    <col min="2046" max="2046" width="9.28515625" style="13" customWidth="1"/>
    <col min="2047" max="2047" width="80.28515625" style="13" bestFit="1" customWidth="1"/>
    <col min="2048" max="2048" width="6.28515625" style="13" customWidth="1"/>
    <col min="2049" max="2049" width="17.85546875" style="13" customWidth="1"/>
    <col min="2050" max="2050" width="13.28515625" style="13" bestFit="1" customWidth="1"/>
    <col min="2051" max="2051" width="13.42578125" style="13" bestFit="1" customWidth="1"/>
    <col min="2052" max="2301" width="11.42578125" style="13"/>
    <col min="2302" max="2302" width="9.28515625" style="13" customWidth="1"/>
    <col min="2303" max="2303" width="80.28515625" style="13" bestFit="1" customWidth="1"/>
    <col min="2304" max="2304" width="6.28515625" style="13" customWidth="1"/>
    <col min="2305" max="2305" width="17.85546875" style="13" customWidth="1"/>
    <col min="2306" max="2306" width="13.28515625" style="13" bestFit="1" customWidth="1"/>
    <col min="2307" max="2307" width="13.42578125" style="13" bestFit="1" customWidth="1"/>
    <col min="2308" max="2557" width="11.42578125" style="13"/>
    <col min="2558" max="2558" width="9.28515625" style="13" customWidth="1"/>
    <col min="2559" max="2559" width="80.28515625" style="13" bestFit="1" customWidth="1"/>
    <col min="2560" max="2560" width="6.28515625" style="13" customWidth="1"/>
    <col min="2561" max="2561" width="17.85546875" style="13" customWidth="1"/>
    <col min="2562" max="2562" width="13.28515625" style="13" bestFit="1" customWidth="1"/>
    <col min="2563" max="2563" width="13.42578125" style="13" bestFit="1" customWidth="1"/>
    <col min="2564" max="2813" width="11.42578125" style="13"/>
    <col min="2814" max="2814" width="9.28515625" style="13" customWidth="1"/>
    <col min="2815" max="2815" width="80.28515625" style="13" bestFit="1" customWidth="1"/>
    <col min="2816" max="2816" width="6.28515625" style="13" customWidth="1"/>
    <col min="2817" max="2817" width="17.85546875" style="13" customWidth="1"/>
    <col min="2818" max="2818" width="13.28515625" style="13" bestFit="1" customWidth="1"/>
    <col min="2819" max="2819" width="13.42578125" style="13" bestFit="1" customWidth="1"/>
    <col min="2820" max="3069" width="11.42578125" style="13"/>
    <col min="3070" max="3070" width="9.28515625" style="13" customWidth="1"/>
    <col min="3071" max="3071" width="80.28515625" style="13" bestFit="1" customWidth="1"/>
    <col min="3072" max="3072" width="6.28515625" style="13" customWidth="1"/>
    <col min="3073" max="3073" width="17.85546875" style="13" customWidth="1"/>
    <col min="3074" max="3074" width="13.28515625" style="13" bestFit="1" customWidth="1"/>
    <col min="3075" max="3075" width="13.42578125" style="13" bestFit="1" customWidth="1"/>
    <col min="3076" max="3325" width="11.42578125" style="13"/>
    <col min="3326" max="3326" width="9.28515625" style="13" customWidth="1"/>
    <col min="3327" max="3327" width="80.28515625" style="13" bestFit="1" customWidth="1"/>
    <col min="3328" max="3328" width="6.28515625" style="13" customWidth="1"/>
    <col min="3329" max="3329" width="17.85546875" style="13" customWidth="1"/>
    <col min="3330" max="3330" width="13.28515625" style="13" bestFit="1" customWidth="1"/>
    <col min="3331" max="3331" width="13.42578125" style="13" bestFit="1" customWidth="1"/>
    <col min="3332" max="3581" width="11.42578125" style="13"/>
    <col min="3582" max="3582" width="9.28515625" style="13" customWidth="1"/>
    <col min="3583" max="3583" width="80.28515625" style="13" bestFit="1" customWidth="1"/>
    <col min="3584" max="3584" width="6.28515625" style="13" customWidth="1"/>
    <col min="3585" max="3585" width="17.85546875" style="13" customWidth="1"/>
    <col min="3586" max="3586" width="13.28515625" style="13" bestFit="1" customWidth="1"/>
    <col min="3587" max="3587" width="13.42578125" style="13" bestFit="1" customWidth="1"/>
    <col min="3588" max="3837" width="11.42578125" style="13"/>
    <col min="3838" max="3838" width="9.28515625" style="13" customWidth="1"/>
    <col min="3839" max="3839" width="80.28515625" style="13" bestFit="1" customWidth="1"/>
    <col min="3840" max="3840" width="6.28515625" style="13" customWidth="1"/>
    <col min="3841" max="3841" width="17.85546875" style="13" customWidth="1"/>
    <col min="3842" max="3842" width="13.28515625" style="13" bestFit="1" customWidth="1"/>
    <col min="3843" max="3843" width="13.42578125" style="13" bestFit="1" customWidth="1"/>
    <col min="3844" max="4093" width="11.42578125" style="13"/>
    <col min="4094" max="4094" width="9.28515625" style="13" customWidth="1"/>
    <col min="4095" max="4095" width="80.28515625" style="13" bestFit="1" customWidth="1"/>
    <col min="4096" max="4096" width="6.28515625" style="13" customWidth="1"/>
    <col min="4097" max="4097" width="17.85546875" style="13" customWidth="1"/>
    <col min="4098" max="4098" width="13.28515625" style="13" bestFit="1" customWidth="1"/>
    <col min="4099" max="4099" width="13.42578125" style="13" bestFit="1" customWidth="1"/>
    <col min="4100" max="4349" width="11.42578125" style="13"/>
    <col min="4350" max="4350" width="9.28515625" style="13" customWidth="1"/>
    <col min="4351" max="4351" width="80.28515625" style="13" bestFit="1" customWidth="1"/>
    <col min="4352" max="4352" width="6.28515625" style="13" customWidth="1"/>
    <col min="4353" max="4353" width="17.85546875" style="13" customWidth="1"/>
    <col min="4354" max="4354" width="13.28515625" style="13" bestFit="1" customWidth="1"/>
    <col min="4355" max="4355" width="13.42578125" style="13" bestFit="1" customWidth="1"/>
    <col min="4356" max="4605" width="11.42578125" style="13"/>
    <col min="4606" max="4606" width="9.28515625" style="13" customWidth="1"/>
    <col min="4607" max="4607" width="80.28515625" style="13" bestFit="1" customWidth="1"/>
    <col min="4608" max="4608" width="6.28515625" style="13" customWidth="1"/>
    <col min="4609" max="4609" width="17.85546875" style="13" customWidth="1"/>
    <col min="4610" max="4610" width="13.28515625" style="13" bestFit="1" customWidth="1"/>
    <col min="4611" max="4611" width="13.42578125" style="13" bestFit="1" customWidth="1"/>
    <col min="4612" max="4861" width="11.42578125" style="13"/>
    <col min="4862" max="4862" width="9.28515625" style="13" customWidth="1"/>
    <col min="4863" max="4863" width="80.28515625" style="13" bestFit="1" customWidth="1"/>
    <col min="4864" max="4864" width="6.28515625" style="13" customWidth="1"/>
    <col min="4865" max="4865" width="17.85546875" style="13" customWidth="1"/>
    <col min="4866" max="4866" width="13.28515625" style="13" bestFit="1" customWidth="1"/>
    <col min="4867" max="4867" width="13.42578125" style="13" bestFit="1" customWidth="1"/>
    <col min="4868" max="5117" width="11.42578125" style="13"/>
    <col min="5118" max="5118" width="9.28515625" style="13" customWidth="1"/>
    <col min="5119" max="5119" width="80.28515625" style="13" bestFit="1" customWidth="1"/>
    <col min="5120" max="5120" width="6.28515625" style="13" customWidth="1"/>
    <col min="5121" max="5121" width="17.85546875" style="13" customWidth="1"/>
    <col min="5122" max="5122" width="13.28515625" style="13" bestFit="1" customWidth="1"/>
    <col min="5123" max="5123" width="13.42578125" style="13" bestFit="1" customWidth="1"/>
    <col min="5124" max="5373" width="11.42578125" style="13"/>
    <col min="5374" max="5374" width="9.28515625" style="13" customWidth="1"/>
    <col min="5375" max="5375" width="80.28515625" style="13" bestFit="1" customWidth="1"/>
    <col min="5376" max="5376" width="6.28515625" style="13" customWidth="1"/>
    <col min="5377" max="5377" width="17.85546875" style="13" customWidth="1"/>
    <col min="5378" max="5378" width="13.28515625" style="13" bestFit="1" customWidth="1"/>
    <col min="5379" max="5379" width="13.42578125" style="13" bestFit="1" customWidth="1"/>
    <col min="5380" max="5629" width="11.42578125" style="13"/>
    <col min="5630" max="5630" width="9.28515625" style="13" customWidth="1"/>
    <col min="5631" max="5631" width="80.28515625" style="13" bestFit="1" customWidth="1"/>
    <col min="5632" max="5632" width="6.28515625" style="13" customWidth="1"/>
    <col min="5633" max="5633" width="17.85546875" style="13" customWidth="1"/>
    <col min="5634" max="5634" width="13.28515625" style="13" bestFit="1" customWidth="1"/>
    <col min="5635" max="5635" width="13.42578125" style="13" bestFit="1" customWidth="1"/>
    <col min="5636" max="5885" width="11.42578125" style="13"/>
    <col min="5886" max="5886" width="9.28515625" style="13" customWidth="1"/>
    <col min="5887" max="5887" width="80.28515625" style="13" bestFit="1" customWidth="1"/>
    <col min="5888" max="5888" width="6.28515625" style="13" customWidth="1"/>
    <col min="5889" max="5889" width="17.85546875" style="13" customWidth="1"/>
    <col min="5890" max="5890" width="13.28515625" style="13" bestFit="1" customWidth="1"/>
    <col min="5891" max="5891" width="13.42578125" style="13" bestFit="1" customWidth="1"/>
    <col min="5892" max="6141" width="11.42578125" style="13"/>
    <col min="6142" max="6142" width="9.28515625" style="13" customWidth="1"/>
    <col min="6143" max="6143" width="80.28515625" style="13" bestFit="1" customWidth="1"/>
    <col min="6144" max="6144" width="6.28515625" style="13" customWidth="1"/>
    <col min="6145" max="6145" width="17.85546875" style="13" customWidth="1"/>
    <col min="6146" max="6146" width="13.28515625" style="13" bestFit="1" customWidth="1"/>
    <col min="6147" max="6147" width="13.42578125" style="13" bestFit="1" customWidth="1"/>
    <col min="6148" max="6397" width="11.42578125" style="13"/>
    <col min="6398" max="6398" width="9.28515625" style="13" customWidth="1"/>
    <col min="6399" max="6399" width="80.28515625" style="13" bestFit="1" customWidth="1"/>
    <col min="6400" max="6400" width="6.28515625" style="13" customWidth="1"/>
    <col min="6401" max="6401" width="17.85546875" style="13" customWidth="1"/>
    <col min="6402" max="6402" width="13.28515625" style="13" bestFit="1" customWidth="1"/>
    <col min="6403" max="6403" width="13.42578125" style="13" bestFit="1" customWidth="1"/>
    <col min="6404" max="6653" width="11.42578125" style="13"/>
    <col min="6654" max="6654" width="9.28515625" style="13" customWidth="1"/>
    <col min="6655" max="6655" width="80.28515625" style="13" bestFit="1" customWidth="1"/>
    <col min="6656" max="6656" width="6.28515625" style="13" customWidth="1"/>
    <col min="6657" max="6657" width="17.85546875" style="13" customWidth="1"/>
    <col min="6658" max="6658" width="13.28515625" style="13" bestFit="1" customWidth="1"/>
    <col min="6659" max="6659" width="13.42578125" style="13" bestFit="1" customWidth="1"/>
    <col min="6660" max="6909" width="11.42578125" style="13"/>
    <col min="6910" max="6910" width="9.28515625" style="13" customWidth="1"/>
    <col min="6911" max="6911" width="80.28515625" style="13" bestFit="1" customWidth="1"/>
    <col min="6912" max="6912" width="6.28515625" style="13" customWidth="1"/>
    <col min="6913" max="6913" width="17.85546875" style="13" customWidth="1"/>
    <col min="6914" max="6914" width="13.28515625" style="13" bestFit="1" customWidth="1"/>
    <col min="6915" max="6915" width="13.42578125" style="13" bestFit="1" customWidth="1"/>
    <col min="6916" max="7165" width="11.42578125" style="13"/>
    <col min="7166" max="7166" width="9.28515625" style="13" customWidth="1"/>
    <col min="7167" max="7167" width="80.28515625" style="13" bestFit="1" customWidth="1"/>
    <col min="7168" max="7168" width="6.28515625" style="13" customWidth="1"/>
    <col min="7169" max="7169" width="17.85546875" style="13" customWidth="1"/>
    <col min="7170" max="7170" width="13.28515625" style="13" bestFit="1" customWidth="1"/>
    <col min="7171" max="7171" width="13.42578125" style="13" bestFit="1" customWidth="1"/>
    <col min="7172" max="7421" width="11.42578125" style="13"/>
    <col min="7422" max="7422" width="9.28515625" style="13" customWidth="1"/>
    <col min="7423" max="7423" width="80.28515625" style="13" bestFit="1" customWidth="1"/>
    <col min="7424" max="7424" width="6.28515625" style="13" customWidth="1"/>
    <col min="7425" max="7425" width="17.85546875" style="13" customWidth="1"/>
    <col min="7426" max="7426" width="13.28515625" style="13" bestFit="1" customWidth="1"/>
    <col min="7427" max="7427" width="13.42578125" style="13" bestFit="1" customWidth="1"/>
    <col min="7428" max="7677" width="11.42578125" style="13"/>
    <col min="7678" max="7678" width="9.28515625" style="13" customWidth="1"/>
    <col min="7679" max="7679" width="80.28515625" style="13" bestFit="1" customWidth="1"/>
    <col min="7680" max="7680" width="6.28515625" style="13" customWidth="1"/>
    <col min="7681" max="7681" width="17.85546875" style="13" customWidth="1"/>
    <col min="7682" max="7682" width="13.28515625" style="13" bestFit="1" customWidth="1"/>
    <col min="7683" max="7683" width="13.42578125" style="13" bestFit="1" customWidth="1"/>
    <col min="7684" max="7933" width="11.42578125" style="13"/>
    <col min="7934" max="7934" width="9.28515625" style="13" customWidth="1"/>
    <col min="7935" max="7935" width="80.28515625" style="13" bestFit="1" customWidth="1"/>
    <col min="7936" max="7936" width="6.28515625" style="13" customWidth="1"/>
    <col min="7937" max="7937" width="17.85546875" style="13" customWidth="1"/>
    <col min="7938" max="7938" width="13.28515625" style="13" bestFit="1" customWidth="1"/>
    <col min="7939" max="7939" width="13.42578125" style="13" bestFit="1" customWidth="1"/>
    <col min="7940" max="8189" width="11.42578125" style="13"/>
    <col min="8190" max="8190" width="9.28515625" style="13" customWidth="1"/>
    <col min="8191" max="8191" width="80.28515625" style="13" bestFit="1" customWidth="1"/>
    <col min="8192" max="8192" width="6.28515625" style="13" customWidth="1"/>
    <col min="8193" max="8193" width="17.85546875" style="13" customWidth="1"/>
    <col min="8194" max="8194" width="13.28515625" style="13" bestFit="1" customWidth="1"/>
    <col min="8195" max="8195" width="13.42578125" style="13" bestFit="1" customWidth="1"/>
    <col min="8196" max="8445" width="11.42578125" style="13"/>
    <col min="8446" max="8446" width="9.28515625" style="13" customWidth="1"/>
    <col min="8447" max="8447" width="80.28515625" style="13" bestFit="1" customWidth="1"/>
    <col min="8448" max="8448" width="6.28515625" style="13" customWidth="1"/>
    <col min="8449" max="8449" width="17.85546875" style="13" customWidth="1"/>
    <col min="8450" max="8450" width="13.28515625" style="13" bestFit="1" customWidth="1"/>
    <col min="8451" max="8451" width="13.42578125" style="13" bestFit="1" customWidth="1"/>
    <col min="8452" max="8701" width="11.42578125" style="13"/>
    <col min="8702" max="8702" width="9.28515625" style="13" customWidth="1"/>
    <col min="8703" max="8703" width="80.28515625" style="13" bestFit="1" customWidth="1"/>
    <col min="8704" max="8704" width="6.28515625" style="13" customWidth="1"/>
    <col min="8705" max="8705" width="17.85546875" style="13" customWidth="1"/>
    <col min="8706" max="8706" width="13.28515625" style="13" bestFit="1" customWidth="1"/>
    <col min="8707" max="8707" width="13.42578125" style="13" bestFit="1" customWidth="1"/>
    <col min="8708" max="8957" width="11.42578125" style="13"/>
    <col min="8958" max="8958" width="9.28515625" style="13" customWidth="1"/>
    <col min="8959" max="8959" width="80.28515625" style="13" bestFit="1" customWidth="1"/>
    <col min="8960" max="8960" width="6.28515625" style="13" customWidth="1"/>
    <col min="8961" max="8961" width="17.85546875" style="13" customWidth="1"/>
    <col min="8962" max="8962" width="13.28515625" style="13" bestFit="1" customWidth="1"/>
    <col min="8963" max="8963" width="13.42578125" style="13" bestFit="1" customWidth="1"/>
    <col min="8964" max="9213" width="11.42578125" style="13"/>
    <col min="9214" max="9214" width="9.28515625" style="13" customWidth="1"/>
    <col min="9215" max="9215" width="80.28515625" style="13" bestFit="1" customWidth="1"/>
    <col min="9216" max="9216" width="6.28515625" style="13" customWidth="1"/>
    <col min="9217" max="9217" width="17.85546875" style="13" customWidth="1"/>
    <col min="9218" max="9218" width="13.28515625" style="13" bestFit="1" customWidth="1"/>
    <col min="9219" max="9219" width="13.42578125" style="13" bestFit="1" customWidth="1"/>
    <col min="9220" max="9469" width="11.42578125" style="13"/>
    <col min="9470" max="9470" width="9.28515625" style="13" customWidth="1"/>
    <col min="9471" max="9471" width="80.28515625" style="13" bestFit="1" customWidth="1"/>
    <col min="9472" max="9472" width="6.28515625" style="13" customWidth="1"/>
    <col min="9473" max="9473" width="17.85546875" style="13" customWidth="1"/>
    <col min="9474" max="9474" width="13.28515625" style="13" bestFit="1" customWidth="1"/>
    <col min="9475" max="9475" width="13.42578125" style="13" bestFit="1" customWidth="1"/>
    <col min="9476" max="9725" width="11.42578125" style="13"/>
    <col min="9726" max="9726" width="9.28515625" style="13" customWidth="1"/>
    <col min="9727" max="9727" width="80.28515625" style="13" bestFit="1" customWidth="1"/>
    <col min="9728" max="9728" width="6.28515625" style="13" customWidth="1"/>
    <col min="9729" max="9729" width="17.85546875" style="13" customWidth="1"/>
    <col min="9730" max="9730" width="13.28515625" style="13" bestFit="1" customWidth="1"/>
    <col min="9731" max="9731" width="13.42578125" style="13" bestFit="1" customWidth="1"/>
    <col min="9732" max="9981" width="11.42578125" style="13"/>
    <col min="9982" max="9982" width="9.28515625" style="13" customWidth="1"/>
    <col min="9983" max="9983" width="80.28515625" style="13" bestFit="1" customWidth="1"/>
    <col min="9984" max="9984" width="6.28515625" style="13" customWidth="1"/>
    <col min="9985" max="9985" width="17.85546875" style="13" customWidth="1"/>
    <col min="9986" max="9986" width="13.28515625" style="13" bestFit="1" customWidth="1"/>
    <col min="9987" max="9987" width="13.42578125" style="13" bestFit="1" customWidth="1"/>
    <col min="9988" max="10237" width="11.42578125" style="13"/>
    <col min="10238" max="10238" width="9.28515625" style="13" customWidth="1"/>
    <col min="10239" max="10239" width="80.28515625" style="13" bestFit="1" customWidth="1"/>
    <col min="10240" max="10240" width="6.28515625" style="13" customWidth="1"/>
    <col min="10241" max="10241" width="17.85546875" style="13" customWidth="1"/>
    <col min="10242" max="10242" width="13.28515625" style="13" bestFit="1" customWidth="1"/>
    <col min="10243" max="10243" width="13.42578125" style="13" bestFit="1" customWidth="1"/>
    <col min="10244" max="10493" width="11.42578125" style="13"/>
    <col min="10494" max="10494" width="9.28515625" style="13" customWidth="1"/>
    <col min="10495" max="10495" width="80.28515625" style="13" bestFit="1" customWidth="1"/>
    <col min="10496" max="10496" width="6.28515625" style="13" customWidth="1"/>
    <col min="10497" max="10497" width="17.85546875" style="13" customWidth="1"/>
    <col min="10498" max="10498" width="13.28515625" style="13" bestFit="1" customWidth="1"/>
    <col min="10499" max="10499" width="13.42578125" style="13" bestFit="1" customWidth="1"/>
    <col min="10500" max="10749" width="11.42578125" style="13"/>
    <col min="10750" max="10750" width="9.28515625" style="13" customWidth="1"/>
    <col min="10751" max="10751" width="80.28515625" style="13" bestFit="1" customWidth="1"/>
    <col min="10752" max="10752" width="6.28515625" style="13" customWidth="1"/>
    <col min="10753" max="10753" width="17.85546875" style="13" customWidth="1"/>
    <col min="10754" max="10754" width="13.28515625" style="13" bestFit="1" customWidth="1"/>
    <col min="10755" max="10755" width="13.42578125" style="13" bestFit="1" customWidth="1"/>
    <col min="10756" max="11005" width="11.42578125" style="13"/>
    <col min="11006" max="11006" width="9.28515625" style="13" customWidth="1"/>
    <col min="11007" max="11007" width="80.28515625" style="13" bestFit="1" customWidth="1"/>
    <col min="11008" max="11008" width="6.28515625" style="13" customWidth="1"/>
    <col min="11009" max="11009" width="17.85546875" style="13" customWidth="1"/>
    <col min="11010" max="11010" width="13.28515625" style="13" bestFit="1" customWidth="1"/>
    <col min="11011" max="11011" width="13.42578125" style="13" bestFit="1" customWidth="1"/>
    <col min="11012" max="11261" width="11.42578125" style="13"/>
    <col min="11262" max="11262" width="9.28515625" style="13" customWidth="1"/>
    <col min="11263" max="11263" width="80.28515625" style="13" bestFit="1" customWidth="1"/>
    <col min="11264" max="11264" width="6.28515625" style="13" customWidth="1"/>
    <col min="11265" max="11265" width="17.85546875" style="13" customWidth="1"/>
    <col min="11266" max="11266" width="13.28515625" style="13" bestFit="1" customWidth="1"/>
    <col min="11267" max="11267" width="13.42578125" style="13" bestFit="1" customWidth="1"/>
    <col min="11268" max="11517" width="11.42578125" style="13"/>
    <col min="11518" max="11518" width="9.28515625" style="13" customWidth="1"/>
    <col min="11519" max="11519" width="80.28515625" style="13" bestFit="1" customWidth="1"/>
    <col min="11520" max="11520" width="6.28515625" style="13" customWidth="1"/>
    <col min="11521" max="11521" width="17.85546875" style="13" customWidth="1"/>
    <col min="11522" max="11522" width="13.28515625" style="13" bestFit="1" customWidth="1"/>
    <col min="11523" max="11523" width="13.42578125" style="13" bestFit="1" customWidth="1"/>
    <col min="11524" max="11773" width="11.42578125" style="13"/>
    <col min="11774" max="11774" width="9.28515625" style="13" customWidth="1"/>
    <col min="11775" max="11775" width="80.28515625" style="13" bestFit="1" customWidth="1"/>
    <col min="11776" max="11776" width="6.28515625" style="13" customWidth="1"/>
    <col min="11777" max="11777" width="17.85546875" style="13" customWidth="1"/>
    <col min="11778" max="11778" width="13.28515625" style="13" bestFit="1" customWidth="1"/>
    <col min="11779" max="11779" width="13.42578125" style="13" bestFit="1" customWidth="1"/>
    <col min="11780" max="12029" width="11.42578125" style="13"/>
    <col min="12030" max="12030" width="9.28515625" style="13" customWidth="1"/>
    <col min="12031" max="12031" width="80.28515625" style="13" bestFit="1" customWidth="1"/>
    <col min="12032" max="12032" width="6.28515625" style="13" customWidth="1"/>
    <col min="12033" max="12033" width="17.85546875" style="13" customWidth="1"/>
    <col min="12034" max="12034" width="13.28515625" style="13" bestFit="1" customWidth="1"/>
    <col min="12035" max="12035" width="13.42578125" style="13" bestFit="1" customWidth="1"/>
    <col min="12036" max="12285" width="11.42578125" style="13"/>
    <col min="12286" max="12286" width="9.28515625" style="13" customWidth="1"/>
    <col min="12287" max="12287" width="80.28515625" style="13" bestFit="1" customWidth="1"/>
    <col min="12288" max="12288" width="6.28515625" style="13" customWidth="1"/>
    <col min="12289" max="12289" width="17.85546875" style="13" customWidth="1"/>
    <col min="12290" max="12290" width="13.28515625" style="13" bestFit="1" customWidth="1"/>
    <col min="12291" max="12291" width="13.42578125" style="13" bestFit="1" customWidth="1"/>
    <col min="12292" max="12541" width="11.42578125" style="13"/>
    <col min="12542" max="12542" width="9.28515625" style="13" customWidth="1"/>
    <col min="12543" max="12543" width="80.28515625" style="13" bestFit="1" customWidth="1"/>
    <col min="12544" max="12544" width="6.28515625" style="13" customWidth="1"/>
    <col min="12545" max="12545" width="17.85546875" style="13" customWidth="1"/>
    <col min="12546" max="12546" width="13.28515625" style="13" bestFit="1" customWidth="1"/>
    <col min="12547" max="12547" width="13.42578125" style="13" bestFit="1" customWidth="1"/>
    <col min="12548" max="12797" width="11.42578125" style="13"/>
    <col min="12798" max="12798" width="9.28515625" style="13" customWidth="1"/>
    <col min="12799" max="12799" width="80.28515625" style="13" bestFit="1" customWidth="1"/>
    <col min="12800" max="12800" width="6.28515625" style="13" customWidth="1"/>
    <col min="12801" max="12801" width="17.85546875" style="13" customWidth="1"/>
    <col min="12802" max="12802" width="13.28515625" style="13" bestFit="1" customWidth="1"/>
    <col min="12803" max="12803" width="13.42578125" style="13" bestFit="1" customWidth="1"/>
    <col min="12804" max="13053" width="11.42578125" style="13"/>
    <col min="13054" max="13054" width="9.28515625" style="13" customWidth="1"/>
    <col min="13055" max="13055" width="80.28515625" style="13" bestFit="1" customWidth="1"/>
    <col min="13056" max="13056" width="6.28515625" style="13" customWidth="1"/>
    <col min="13057" max="13057" width="17.85546875" style="13" customWidth="1"/>
    <col min="13058" max="13058" width="13.28515625" style="13" bestFit="1" customWidth="1"/>
    <col min="13059" max="13059" width="13.42578125" style="13" bestFit="1" customWidth="1"/>
    <col min="13060" max="13309" width="11.42578125" style="13"/>
    <col min="13310" max="13310" width="9.28515625" style="13" customWidth="1"/>
    <col min="13311" max="13311" width="80.28515625" style="13" bestFit="1" customWidth="1"/>
    <col min="13312" max="13312" width="6.28515625" style="13" customWidth="1"/>
    <col min="13313" max="13313" width="17.85546875" style="13" customWidth="1"/>
    <col min="13314" max="13314" width="13.28515625" style="13" bestFit="1" customWidth="1"/>
    <col min="13315" max="13315" width="13.42578125" style="13" bestFit="1" customWidth="1"/>
    <col min="13316" max="13565" width="11.42578125" style="13"/>
    <col min="13566" max="13566" width="9.28515625" style="13" customWidth="1"/>
    <col min="13567" max="13567" width="80.28515625" style="13" bestFit="1" customWidth="1"/>
    <col min="13568" max="13568" width="6.28515625" style="13" customWidth="1"/>
    <col min="13569" max="13569" width="17.85546875" style="13" customWidth="1"/>
    <col min="13570" max="13570" width="13.28515625" style="13" bestFit="1" customWidth="1"/>
    <col min="13571" max="13571" width="13.42578125" style="13" bestFit="1" customWidth="1"/>
    <col min="13572" max="13821" width="11.42578125" style="13"/>
    <col min="13822" max="13822" width="9.28515625" style="13" customWidth="1"/>
    <col min="13823" max="13823" width="80.28515625" style="13" bestFit="1" customWidth="1"/>
    <col min="13824" max="13824" width="6.28515625" style="13" customWidth="1"/>
    <col min="13825" max="13825" width="17.85546875" style="13" customWidth="1"/>
    <col min="13826" max="13826" width="13.28515625" style="13" bestFit="1" customWidth="1"/>
    <col min="13827" max="13827" width="13.42578125" style="13" bestFit="1" customWidth="1"/>
    <col min="13828" max="14077" width="11.42578125" style="13"/>
    <col min="14078" max="14078" width="9.28515625" style="13" customWidth="1"/>
    <col min="14079" max="14079" width="80.28515625" style="13" bestFit="1" customWidth="1"/>
    <col min="14080" max="14080" width="6.28515625" style="13" customWidth="1"/>
    <col min="14081" max="14081" width="17.85546875" style="13" customWidth="1"/>
    <col min="14082" max="14082" width="13.28515625" style="13" bestFit="1" customWidth="1"/>
    <col min="14083" max="14083" width="13.42578125" style="13" bestFit="1" customWidth="1"/>
    <col min="14084" max="14333" width="11.42578125" style="13"/>
    <col min="14334" max="14334" width="9.28515625" style="13" customWidth="1"/>
    <col min="14335" max="14335" width="80.28515625" style="13" bestFit="1" customWidth="1"/>
    <col min="14336" max="14336" width="6.28515625" style="13" customWidth="1"/>
    <col min="14337" max="14337" width="17.85546875" style="13" customWidth="1"/>
    <col min="14338" max="14338" width="13.28515625" style="13" bestFit="1" customWidth="1"/>
    <col min="14339" max="14339" width="13.42578125" style="13" bestFit="1" customWidth="1"/>
    <col min="14340" max="14589" width="11.42578125" style="13"/>
    <col min="14590" max="14590" width="9.28515625" style="13" customWidth="1"/>
    <col min="14591" max="14591" width="80.28515625" style="13" bestFit="1" customWidth="1"/>
    <col min="14592" max="14592" width="6.28515625" style="13" customWidth="1"/>
    <col min="14593" max="14593" width="17.85546875" style="13" customWidth="1"/>
    <col min="14594" max="14594" width="13.28515625" style="13" bestFit="1" customWidth="1"/>
    <col min="14595" max="14595" width="13.42578125" style="13" bestFit="1" customWidth="1"/>
    <col min="14596" max="14845" width="11.42578125" style="13"/>
    <col min="14846" max="14846" width="9.28515625" style="13" customWidth="1"/>
    <col min="14847" max="14847" width="80.28515625" style="13" bestFit="1" customWidth="1"/>
    <col min="14848" max="14848" width="6.28515625" style="13" customWidth="1"/>
    <col min="14849" max="14849" width="17.85546875" style="13" customWidth="1"/>
    <col min="14850" max="14850" width="13.28515625" style="13" bestFit="1" customWidth="1"/>
    <col min="14851" max="14851" width="13.42578125" style="13" bestFit="1" customWidth="1"/>
    <col min="14852" max="15101" width="11.42578125" style="13"/>
    <col min="15102" max="15102" width="9.28515625" style="13" customWidth="1"/>
    <col min="15103" max="15103" width="80.28515625" style="13" bestFit="1" customWidth="1"/>
    <col min="15104" max="15104" width="6.28515625" style="13" customWidth="1"/>
    <col min="15105" max="15105" width="17.85546875" style="13" customWidth="1"/>
    <col min="15106" max="15106" width="13.28515625" style="13" bestFit="1" customWidth="1"/>
    <col min="15107" max="15107" width="13.42578125" style="13" bestFit="1" customWidth="1"/>
    <col min="15108" max="15357" width="11.42578125" style="13"/>
    <col min="15358" max="15358" width="9.28515625" style="13" customWidth="1"/>
    <col min="15359" max="15359" width="80.28515625" style="13" bestFit="1" customWidth="1"/>
    <col min="15360" max="15360" width="6.28515625" style="13" customWidth="1"/>
    <col min="15361" max="15361" width="17.85546875" style="13" customWidth="1"/>
    <col min="15362" max="15362" width="13.28515625" style="13" bestFit="1" customWidth="1"/>
    <col min="15363" max="15363" width="13.42578125" style="13" bestFit="1" customWidth="1"/>
    <col min="15364" max="15613" width="11.42578125" style="13"/>
    <col min="15614" max="15614" width="9.28515625" style="13" customWidth="1"/>
    <col min="15615" max="15615" width="80.28515625" style="13" bestFit="1" customWidth="1"/>
    <col min="15616" max="15616" width="6.28515625" style="13" customWidth="1"/>
    <col min="15617" max="15617" width="17.85546875" style="13" customWidth="1"/>
    <col min="15618" max="15618" width="13.28515625" style="13" bestFit="1" customWidth="1"/>
    <col min="15619" max="15619" width="13.42578125" style="13" bestFit="1" customWidth="1"/>
    <col min="15620" max="15869" width="11.42578125" style="13"/>
    <col min="15870" max="15870" width="9.28515625" style="13" customWidth="1"/>
    <col min="15871" max="15871" width="80.28515625" style="13" bestFit="1" customWidth="1"/>
    <col min="15872" max="15872" width="6.28515625" style="13" customWidth="1"/>
    <col min="15873" max="15873" width="17.85546875" style="13" customWidth="1"/>
    <col min="15874" max="15874" width="13.28515625" style="13" bestFit="1" customWidth="1"/>
    <col min="15875" max="15875" width="13.42578125" style="13" bestFit="1" customWidth="1"/>
    <col min="15876" max="16125" width="11.42578125" style="13"/>
    <col min="16126" max="16126" width="9.28515625" style="13" customWidth="1"/>
    <col min="16127" max="16127" width="80.28515625" style="13" bestFit="1" customWidth="1"/>
    <col min="16128" max="16128" width="6.28515625" style="13" customWidth="1"/>
    <col min="16129" max="16129" width="17.85546875" style="13" customWidth="1"/>
    <col min="16130" max="16130" width="13.28515625" style="13" bestFit="1" customWidth="1"/>
    <col min="16131" max="16131" width="13.42578125" style="13" bestFit="1" customWidth="1"/>
    <col min="16132" max="16384" width="11.42578125" style="13"/>
  </cols>
  <sheetData>
    <row r="3" spans="1:5">
      <c r="A3" s="366" t="s">
        <v>87</v>
      </c>
      <c r="B3" s="366"/>
      <c r="C3" s="366"/>
      <c r="D3" s="366"/>
    </row>
    <row r="4" spans="1:5">
      <c r="A4" s="367" t="s">
        <v>602</v>
      </c>
      <c r="B4" s="367"/>
      <c r="C4" s="367"/>
      <c r="D4" s="367"/>
    </row>
    <row r="6" spans="1:5">
      <c r="A6" s="366" t="s">
        <v>88</v>
      </c>
      <c r="B6" s="366"/>
      <c r="C6" s="366"/>
      <c r="D6" s="366"/>
    </row>
    <row r="7" spans="1:5">
      <c r="A7" s="368" t="s">
        <v>89</v>
      </c>
      <c r="B7" s="368"/>
      <c r="C7" s="368"/>
      <c r="D7" s="368"/>
    </row>
    <row r="8" spans="1:5">
      <c r="A8" s="24"/>
      <c r="B8" s="25"/>
      <c r="C8" s="26"/>
      <c r="D8" s="27"/>
    </row>
    <row r="9" spans="1:5" s="14" customFormat="1">
      <c r="A9" s="20" t="s">
        <v>90</v>
      </c>
      <c r="B9" s="21" t="s">
        <v>91</v>
      </c>
      <c r="C9" s="21" t="s">
        <v>92</v>
      </c>
      <c r="D9" s="22" t="s">
        <v>93</v>
      </c>
      <c r="E9" s="89"/>
    </row>
    <row r="10" spans="1:5" s="14" customFormat="1">
      <c r="A10" s="40" t="s">
        <v>206</v>
      </c>
      <c r="B10" s="32" t="s">
        <v>207</v>
      </c>
      <c r="C10" s="33" t="s">
        <v>94</v>
      </c>
      <c r="D10" s="41">
        <v>7568</v>
      </c>
      <c r="E10" s="89"/>
    </row>
    <row r="11" spans="1:5" s="14" customFormat="1">
      <c r="A11" s="40" t="s">
        <v>208</v>
      </c>
      <c r="B11" s="32" t="s">
        <v>209</v>
      </c>
      <c r="C11" s="33" t="s">
        <v>94</v>
      </c>
      <c r="D11" s="23">
        <v>500</v>
      </c>
      <c r="E11" s="89"/>
    </row>
    <row r="12" spans="1:5">
      <c r="A12" s="31" t="s">
        <v>210</v>
      </c>
      <c r="B12" s="32" t="s">
        <v>211</v>
      </c>
      <c r="C12" s="33" t="s">
        <v>94</v>
      </c>
      <c r="D12" s="23">
        <v>200838.01</v>
      </c>
    </row>
    <row r="13" spans="1:5">
      <c r="A13" s="31" t="s">
        <v>212</v>
      </c>
      <c r="B13" s="32" t="s">
        <v>213</v>
      </c>
      <c r="C13" s="33" t="s">
        <v>94</v>
      </c>
      <c r="D13" s="23">
        <v>119824.51</v>
      </c>
    </row>
    <row r="14" spans="1:5">
      <c r="A14" s="31" t="s">
        <v>214</v>
      </c>
      <c r="B14" s="32" t="s">
        <v>215</v>
      </c>
      <c r="C14" s="33" t="s">
        <v>94</v>
      </c>
      <c r="D14" s="23">
        <v>94162.57</v>
      </c>
    </row>
    <row r="15" spans="1:5">
      <c r="A15" s="31" t="s">
        <v>216</v>
      </c>
      <c r="B15" s="32" t="s">
        <v>217</v>
      </c>
      <c r="C15" s="33" t="s">
        <v>94</v>
      </c>
      <c r="D15" s="23">
        <v>2120.9</v>
      </c>
    </row>
    <row r="16" spans="1:5">
      <c r="A16" s="31" t="s">
        <v>218</v>
      </c>
      <c r="B16" s="32" t="s">
        <v>219</v>
      </c>
      <c r="C16" s="33" t="s">
        <v>94</v>
      </c>
      <c r="D16" s="23">
        <v>1189.32</v>
      </c>
      <c r="E16" s="92"/>
    </row>
    <row r="17" spans="1:5" ht="17.25" thickBot="1">
      <c r="A17" s="369" t="s">
        <v>95</v>
      </c>
      <c r="B17" s="369"/>
      <c r="C17" s="42"/>
      <c r="D17" s="43">
        <f>SUM(D10:D16)</f>
        <v>426203.31000000006</v>
      </c>
      <c r="E17" s="89" t="s">
        <v>736</v>
      </c>
    </row>
    <row r="18" spans="1:5" ht="17.25" thickTop="1">
      <c r="A18" s="370"/>
      <c r="B18" s="370"/>
      <c r="C18" s="370"/>
      <c r="D18" s="370"/>
    </row>
    <row r="19" spans="1:5">
      <c r="A19" s="371" t="s">
        <v>96</v>
      </c>
      <c r="B19" s="371"/>
      <c r="C19" s="371"/>
      <c r="D19" s="371"/>
    </row>
    <row r="20" spans="1:5">
      <c r="A20" s="371"/>
      <c r="B20" s="371"/>
      <c r="C20" s="371"/>
      <c r="D20" s="371"/>
    </row>
    <row r="21" spans="1:5">
      <c r="A21" s="44"/>
      <c r="B21" s="44"/>
      <c r="C21" s="45"/>
      <c r="D21" s="46"/>
    </row>
    <row r="22" spans="1:5">
      <c r="A22" s="366" t="s">
        <v>97</v>
      </c>
      <c r="B22" s="366"/>
      <c r="C22" s="366"/>
      <c r="D22" s="366"/>
    </row>
    <row r="23" spans="1:5">
      <c r="A23" s="366" t="s">
        <v>98</v>
      </c>
      <c r="B23" s="366"/>
      <c r="C23" s="366"/>
      <c r="D23" s="366"/>
    </row>
    <row r="24" spans="1:5">
      <c r="A24" s="24"/>
      <c r="B24" s="25"/>
      <c r="C24" s="26"/>
      <c r="D24" s="27"/>
    </row>
    <row r="25" spans="1:5" s="15" customFormat="1">
      <c r="A25" s="20" t="s">
        <v>90</v>
      </c>
      <c r="B25" s="21" t="s">
        <v>91</v>
      </c>
      <c r="C25" s="21" t="s">
        <v>92</v>
      </c>
      <c r="D25" s="22" t="s">
        <v>93</v>
      </c>
      <c r="E25" s="86"/>
    </row>
    <row r="26" spans="1:5">
      <c r="A26" s="31">
        <v>12122</v>
      </c>
      <c r="B26" s="32" t="s">
        <v>99</v>
      </c>
      <c r="C26" s="33" t="s">
        <v>100</v>
      </c>
      <c r="D26" s="47">
        <v>2560</v>
      </c>
    </row>
    <row r="27" spans="1:5">
      <c r="A27" s="19" t="s">
        <v>551</v>
      </c>
      <c r="B27" s="19" t="s">
        <v>552</v>
      </c>
      <c r="C27" s="33" t="s">
        <v>100</v>
      </c>
      <c r="D27" s="47">
        <v>-30</v>
      </c>
    </row>
    <row r="28" spans="1:5" ht="17.25" thickBot="1">
      <c r="A28" s="372" t="s">
        <v>95</v>
      </c>
      <c r="B28" s="372"/>
      <c r="C28" s="49"/>
      <c r="D28" s="43">
        <f>SUM(D26:D27)</f>
        <v>2530</v>
      </c>
      <c r="E28" s="89" t="s">
        <v>736</v>
      </c>
    </row>
    <row r="29" spans="1:5" ht="17.25" thickTop="1"/>
    <row r="30" spans="1:5">
      <c r="A30" s="373" t="s">
        <v>221</v>
      </c>
      <c r="B30" s="373"/>
      <c r="C30" s="373"/>
      <c r="D30" s="373"/>
    </row>
    <row r="31" spans="1:5">
      <c r="A31" s="44"/>
      <c r="B31" s="44"/>
      <c r="C31" s="45"/>
      <c r="D31" s="46"/>
    </row>
    <row r="32" spans="1:5">
      <c r="A32" s="366" t="s">
        <v>101</v>
      </c>
      <c r="B32" s="366"/>
      <c r="C32" s="366"/>
      <c r="D32" s="366"/>
      <c r="E32" s="90"/>
    </row>
    <row r="33" spans="1:5">
      <c r="A33" s="366" t="s">
        <v>102</v>
      </c>
      <c r="B33" s="366"/>
      <c r="C33" s="366"/>
      <c r="D33" s="366"/>
    </row>
    <row r="34" spans="1:5">
      <c r="A34" s="24"/>
      <c r="B34" s="25"/>
      <c r="C34" s="26"/>
      <c r="D34" s="82"/>
    </row>
    <row r="35" spans="1:5" s="15" customFormat="1">
      <c r="A35" s="20" t="s">
        <v>90</v>
      </c>
      <c r="B35" s="21" t="s">
        <v>91</v>
      </c>
      <c r="C35" s="21" t="s">
        <v>92</v>
      </c>
      <c r="D35" s="83" t="s">
        <v>93</v>
      </c>
      <c r="E35" s="86"/>
    </row>
    <row r="36" spans="1:5">
      <c r="A36" s="31">
        <v>1413</v>
      </c>
      <c r="B36" s="31" t="s">
        <v>103</v>
      </c>
      <c r="C36" s="33" t="s">
        <v>104</v>
      </c>
      <c r="D36" s="300">
        <v>2606.94</v>
      </c>
      <c r="E36" s="86"/>
    </row>
    <row r="37" spans="1:5">
      <c r="A37" s="31" t="s">
        <v>222</v>
      </c>
      <c r="B37" s="31" t="s">
        <v>223</v>
      </c>
      <c r="C37" s="33" t="s">
        <v>104</v>
      </c>
      <c r="D37" s="84">
        <v>200</v>
      </c>
      <c r="E37" s="86"/>
    </row>
    <row r="38" spans="1:5">
      <c r="A38" s="31">
        <v>1625</v>
      </c>
      <c r="B38" s="32" t="s">
        <v>105</v>
      </c>
      <c r="C38" s="33" t="s">
        <v>104</v>
      </c>
      <c r="D38" s="85">
        <v>0</v>
      </c>
      <c r="E38" s="86"/>
    </row>
    <row r="39" spans="1:5">
      <c r="A39" s="31">
        <v>1629</v>
      </c>
      <c r="B39" s="32" t="s">
        <v>106</v>
      </c>
      <c r="C39" s="33" t="s">
        <v>104</v>
      </c>
      <c r="D39" s="85">
        <v>0</v>
      </c>
      <c r="E39" s="86"/>
    </row>
    <row r="40" spans="1:5">
      <c r="A40" s="31">
        <v>1649</v>
      </c>
      <c r="B40" s="32" t="s">
        <v>107</v>
      </c>
      <c r="C40" s="33" t="s">
        <v>104</v>
      </c>
      <c r="D40" s="85">
        <v>0</v>
      </c>
    </row>
    <row r="41" spans="1:5">
      <c r="A41" s="31">
        <v>1681</v>
      </c>
      <c r="B41" s="32" t="s">
        <v>103</v>
      </c>
      <c r="C41" s="33"/>
      <c r="D41" s="85">
        <v>0</v>
      </c>
    </row>
    <row r="42" spans="1:5" ht="17.25" thickBot="1">
      <c r="A42" s="80" t="s">
        <v>95</v>
      </c>
      <c r="B42" s="81" t="s">
        <v>95</v>
      </c>
      <c r="C42" s="51"/>
      <c r="D42" s="79">
        <f>SUM(D36:D41)</f>
        <v>2806.94</v>
      </c>
      <c r="E42" s="89" t="s">
        <v>736</v>
      </c>
    </row>
    <row r="43" spans="1:5" ht="17.25" thickTop="1">
      <c r="A43" s="52"/>
      <c r="B43" s="53"/>
      <c r="C43" s="54"/>
      <c r="D43" s="55"/>
    </row>
    <row r="44" spans="1:5">
      <c r="A44" s="374" t="s">
        <v>108</v>
      </c>
      <c r="B44" s="374"/>
      <c r="C44" s="374"/>
      <c r="D44" s="374"/>
    </row>
    <row r="45" spans="1:5">
      <c r="A45" s="374"/>
      <c r="B45" s="374"/>
      <c r="C45" s="374"/>
      <c r="D45" s="374"/>
    </row>
    <row r="46" spans="1:5">
      <c r="A46" s="52"/>
      <c r="B46" s="53"/>
      <c r="C46" s="54"/>
      <c r="D46" s="55"/>
    </row>
    <row r="47" spans="1:5">
      <c r="A47" s="366" t="s">
        <v>109</v>
      </c>
      <c r="B47" s="366"/>
      <c r="C47" s="366"/>
      <c r="D47" s="366"/>
    </row>
    <row r="48" spans="1:5">
      <c r="A48" s="366" t="s">
        <v>110</v>
      </c>
      <c r="B48" s="366"/>
      <c r="C48" s="366"/>
      <c r="D48" s="366"/>
    </row>
    <row r="49" spans="1:6">
      <c r="A49" s="24"/>
      <c r="B49" s="25"/>
      <c r="C49" s="26"/>
      <c r="D49" s="27"/>
    </row>
    <row r="50" spans="1:6" s="15" customFormat="1">
      <c r="A50" s="20" t="s">
        <v>90</v>
      </c>
      <c r="B50" s="21" t="s">
        <v>91</v>
      </c>
      <c r="C50" s="21" t="s">
        <v>92</v>
      </c>
      <c r="D50" s="22" t="s">
        <v>93</v>
      </c>
      <c r="E50" s="86"/>
    </row>
    <row r="51" spans="1:6">
      <c r="A51" s="31">
        <v>25241</v>
      </c>
      <c r="B51" s="32" t="s">
        <v>111</v>
      </c>
      <c r="C51" s="33" t="s">
        <v>112</v>
      </c>
      <c r="D51" s="23">
        <v>2359.59</v>
      </c>
      <c r="E51" s="86"/>
      <c r="F51" s="15"/>
    </row>
    <row r="52" spans="1:6">
      <c r="A52" s="31">
        <v>25242</v>
      </c>
      <c r="B52" s="32" t="s">
        <v>113</v>
      </c>
      <c r="C52" s="33" t="s">
        <v>112</v>
      </c>
      <c r="D52" s="23">
        <v>38.5</v>
      </c>
      <c r="E52" s="86"/>
      <c r="F52" s="15"/>
    </row>
    <row r="53" spans="1:6">
      <c r="A53" s="31">
        <v>25243</v>
      </c>
      <c r="B53" s="32" t="s">
        <v>114</v>
      </c>
      <c r="C53" s="33" t="s">
        <v>112</v>
      </c>
      <c r="D53" s="23">
        <v>10810.03</v>
      </c>
      <c r="E53" s="86"/>
      <c r="F53" s="15"/>
    </row>
    <row r="54" spans="1:6">
      <c r="A54" s="31">
        <v>25244</v>
      </c>
      <c r="B54" s="32" t="s">
        <v>115</v>
      </c>
      <c r="C54" s="33" t="s">
        <v>112</v>
      </c>
      <c r="D54" s="23">
        <v>2580.5</v>
      </c>
      <c r="E54" s="86"/>
      <c r="F54" s="15"/>
    </row>
    <row r="55" spans="1:6" ht="17.25" thickBot="1">
      <c r="A55" s="372" t="s">
        <v>95</v>
      </c>
      <c r="B55" s="372"/>
      <c r="C55" s="49"/>
      <c r="D55" s="43">
        <f>SUM(D51:D54)</f>
        <v>15788.62</v>
      </c>
      <c r="E55" s="87" t="s">
        <v>736</v>
      </c>
      <c r="F55" s="15"/>
    </row>
    <row r="56" spans="1:6" ht="17.25" thickTop="1">
      <c r="A56" s="52"/>
      <c r="B56" s="53"/>
      <c r="C56" s="54"/>
      <c r="D56" s="55"/>
      <c r="E56" s="86"/>
      <c r="F56" s="15"/>
    </row>
    <row r="57" spans="1:6">
      <c r="A57" s="375" t="s">
        <v>116</v>
      </c>
      <c r="B57" s="375"/>
      <c r="C57" s="375"/>
      <c r="D57" s="375"/>
    </row>
    <row r="58" spans="1:6">
      <c r="A58" s="375"/>
      <c r="B58" s="375"/>
      <c r="C58" s="375"/>
      <c r="D58" s="375"/>
    </row>
    <row r="59" spans="1:6">
      <c r="A59" s="56"/>
      <c r="B59" s="56"/>
      <c r="C59" s="57"/>
      <c r="D59" s="58"/>
    </row>
    <row r="60" spans="1:6">
      <c r="A60" s="56"/>
      <c r="B60" s="56"/>
      <c r="C60" s="57"/>
      <c r="D60" s="58"/>
    </row>
    <row r="61" spans="1:6">
      <c r="A61" s="366" t="s">
        <v>117</v>
      </c>
      <c r="B61" s="366"/>
      <c r="C61" s="366"/>
      <c r="D61" s="366"/>
    </row>
    <row r="62" spans="1:6">
      <c r="A62" s="366" t="s">
        <v>118</v>
      </c>
      <c r="B62" s="366"/>
      <c r="C62" s="366"/>
      <c r="D62" s="366"/>
    </row>
    <row r="63" spans="1:6">
      <c r="A63" s="24"/>
      <c r="B63" s="25"/>
      <c r="C63" s="26"/>
      <c r="D63" s="27"/>
    </row>
    <row r="64" spans="1:6" s="15" customFormat="1">
      <c r="A64" s="20" t="s">
        <v>90</v>
      </c>
      <c r="B64" s="21" t="s">
        <v>91</v>
      </c>
      <c r="C64" s="21" t="s">
        <v>92</v>
      </c>
      <c r="D64" s="22" t="s">
        <v>93</v>
      </c>
      <c r="E64" s="86"/>
    </row>
    <row r="65" spans="1:5">
      <c r="A65" s="31">
        <v>182</v>
      </c>
      <c r="B65" s="32" t="s">
        <v>119</v>
      </c>
      <c r="C65" s="33" t="s">
        <v>120</v>
      </c>
      <c r="D65" s="98">
        <v>559.32000000000005</v>
      </c>
    </row>
    <row r="66" spans="1:5">
      <c r="A66" s="59">
        <v>189</v>
      </c>
      <c r="B66" s="60" t="s">
        <v>121</v>
      </c>
      <c r="C66" s="33" t="s">
        <v>120</v>
      </c>
      <c r="D66" s="99">
        <v>1048.8499999999999</v>
      </c>
    </row>
    <row r="67" spans="1:5" ht="17.25" thickBot="1">
      <c r="A67" s="376" t="s">
        <v>95</v>
      </c>
      <c r="B67" s="376"/>
      <c r="C67" s="61"/>
      <c r="D67" s="62">
        <f>SUM(D65:D66)</f>
        <v>1608.17</v>
      </c>
      <c r="E67" s="89" t="s">
        <v>736</v>
      </c>
    </row>
    <row r="68" spans="1:5" ht="17.25" thickTop="1">
      <c r="A68" s="52"/>
      <c r="B68" s="53"/>
      <c r="C68" s="54"/>
      <c r="D68" s="55"/>
    </row>
    <row r="69" spans="1:5">
      <c r="A69" s="375" t="s">
        <v>122</v>
      </c>
      <c r="B69" s="375"/>
      <c r="C69" s="375"/>
      <c r="D69" s="375"/>
    </row>
    <row r="70" spans="1:5">
      <c r="A70" s="375"/>
      <c r="B70" s="375"/>
      <c r="C70" s="375"/>
      <c r="D70" s="375"/>
    </row>
    <row r="71" spans="1:5">
      <c r="A71" s="56"/>
      <c r="B71" s="56"/>
      <c r="C71" s="56"/>
      <c r="D71" s="56"/>
    </row>
    <row r="72" spans="1:5">
      <c r="A72" s="366" t="s">
        <v>123</v>
      </c>
      <c r="B72" s="366"/>
      <c r="C72" s="366"/>
      <c r="D72" s="366"/>
    </row>
    <row r="73" spans="1:5">
      <c r="A73" s="366" t="s">
        <v>124</v>
      </c>
      <c r="B73" s="366"/>
      <c r="C73" s="366"/>
      <c r="D73" s="366"/>
    </row>
    <row r="74" spans="1:5">
      <c r="A74" s="24"/>
      <c r="B74" s="25"/>
      <c r="C74" s="26"/>
      <c r="D74" s="27"/>
    </row>
    <row r="75" spans="1:5" s="15" customFormat="1">
      <c r="A75" s="20" t="s">
        <v>90</v>
      </c>
      <c r="B75" s="21" t="s">
        <v>91</v>
      </c>
      <c r="C75" s="21" t="s">
        <v>92</v>
      </c>
      <c r="D75" s="22" t="s">
        <v>93</v>
      </c>
      <c r="E75" s="86"/>
    </row>
    <row r="76" spans="1:5">
      <c r="A76" s="63">
        <v>40171</v>
      </c>
      <c r="B76" s="64" t="s">
        <v>125</v>
      </c>
      <c r="C76" s="51" t="s">
        <v>126</v>
      </c>
      <c r="D76" s="50">
        <v>505</v>
      </c>
    </row>
    <row r="77" spans="1:5">
      <c r="A77" s="19" t="s">
        <v>561</v>
      </c>
      <c r="B77" s="19" t="s">
        <v>562</v>
      </c>
      <c r="C77" s="51" t="s">
        <v>126</v>
      </c>
      <c r="D77" s="50">
        <v>19.86</v>
      </c>
    </row>
    <row r="78" spans="1:5" ht="17.25" thickBot="1">
      <c r="A78" s="369" t="s">
        <v>95</v>
      </c>
      <c r="B78" s="369"/>
      <c r="C78" s="65"/>
      <c r="D78" s="43">
        <f>SUM(D76:D77)</f>
        <v>524.86</v>
      </c>
      <c r="E78" s="91" t="s">
        <v>736</v>
      </c>
    </row>
    <row r="79" spans="1:5" ht="17.25" thickTop="1">
      <c r="A79" s="52"/>
      <c r="B79" s="53"/>
      <c r="C79" s="54"/>
      <c r="D79" s="55"/>
    </row>
    <row r="80" spans="1:5">
      <c r="A80" s="374" t="s">
        <v>127</v>
      </c>
      <c r="B80" s="374"/>
      <c r="C80" s="374"/>
      <c r="D80" s="374"/>
    </row>
    <row r="81" spans="1:7">
      <c r="A81" s="374"/>
      <c r="B81" s="374"/>
      <c r="C81" s="374"/>
      <c r="D81" s="374"/>
    </row>
    <row r="82" spans="1:7">
      <c r="A82" s="52"/>
      <c r="B82" s="53"/>
      <c r="C82" s="54"/>
      <c r="D82" s="55"/>
    </row>
    <row r="83" spans="1:7">
      <c r="A83" s="56"/>
      <c r="B83" s="56"/>
      <c r="C83" s="57"/>
      <c r="D83" s="58"/>
    </row>
    <row r="84" spans="1:7">
      <c r="A84" s="366" t="s">
        <v>128</v>
      </c>
      <c r="B84" s="366"/>
      <c r="C84" s="366"/>
      <c r="D84" s="366"/>
    </row>
    <row r="85" spans="1:7">
      <c r="A85" s="366" t="s">
        <v>129</v>
      </c>
      <c r="B85" s="366"/>
      <c r="C85" s="366"/>
      <c r="D85" s="366"/>
    </row>
    <row r="86" spans="1:7">
      <c r="A86" s="24"/>
      <c r="B86" s="25"/>
      <c r="C86" s="26"/>
      <c r="D86" s="27"/>
    </row>
    <row r="87" spans="1:7" s="16" customFormat="1">
      <c r="A87" s="20" t="s">
        <v>90</v>
      </c>
      <c r="B87" s="21" t="s">
        <v>91</v>
      </c>
      <c r="C87" s="21" t="s">
        <v>92</v>
      </c>
      <c r="D87" s="22" t="s">
        <v>93</v>
      </c>
      <c r="E87" s="88"/>
    </row>
    <row r="88" spans="1:7">
      <c r="A88" s="31" t="s">
        <v>224</v>
      </c>
      <c r="B88" s="32" t="s">
        <v>235</v>
      </c>
      <c r="C88" s="33">
        <v>793540.8</v>
      </c>
      <c r="D88" s="23">
        <v>793540.8</v>
      </c>
      <c r="E88" s="88"/>
      <c r="F88" s="16"/>
      <c r="G88" s="16"/>
    </row>
    <row r="89" spans="1:7">
      <c r="A89" s="31" t="s">
        <v>226</v>
      </c>
      <c r="B89" s="32" t="s">
        <v>227</v>
      </c>
      <c r="C89" s="33">
        <v>524433.53</v>
      </c>
      <c r="D89" s="23">
        <v>524433.53</v>
      </c>
      <c r="E89" s="88"/>
      <c r="F89" s="16"/>
      <c r="G89" s="16"/>
    </row>
    <row r="90" spans="1:7">
      <c r="A90" s="31" t="s">
        <v>228</v>
      </c>
      <c r="B90" s="32" t="s">
        <v>131</v>
      </c>
      <c r="C90" s="33">
        <v>1398185.12</v>
      </c>
      <c r="D90" s="23">
        <v>1418939.52</v>
      </c>
      <c r="E90" s="88"/>
      <c r="F90" s="16"/>
      <c r="G90" s="16"/>
    </row>
    <row r="91" spans="1:7">
      <c r="A91" s="31" t="s">
        <v>229</v>
      </c>
      <c r="B91" s="32" t="s">
        <v>132</v>
      </c>
      <c r="C91" s="33">
        <v>129864.13</v>
      </c>
      <c r="D91" s="23">
        <v>129864.13</v>
      </c>
      <c r="E91" s="88"/>
      <c r="F91" s="16"/>
      <c r="G91" s="16"/>
    </row>
    <row r="92" spans="1:7">
      <c r="A92" s="31" t="s">
        <v>230</v>
      </c>
      <c r="B92" s="31" t="s">
        <v>133</v>
      </c>
      <c r="C92" s="33">
        <v>15268</v>
      </c>
      <c r="D92" s="23">
        <v>15268</v>
      </c>
      <c r="E92" s="88"/>
      <c r="F92" s="16"/>
      <c r="G92" s="16"/>
    </row>
    <row r="93" spans="1:7">
      <c r="A93" s="31" t="s">
        <v>231</v>
      </c>
      <c r="B93" s="31" t="s">
        <v>134</v>
      </c>
      <c r="C93" s="33">
        <v>194632.76</v>
      </c>
      <c r="D93" s="23">
        <v>194632.76</v>
      </c>
      <c r="E93" s="88"/>
      <c r="F93" s="16"/>
      <c r="G93" s="16"/>
    </row>
    <row r="94" spans="1:7">
      <c r="A94" s="31" t="s">
        <v>232</v>
      </c>
      <c r="B94" s="31" t="s">
        <v>135</v>
      </c>
      <c r="C94" s="33">
        <v>8558.17</v>
      </c>
      <c r="D94" s="23">
        <v>8558.17</v>
      </c>
      <c r="E94" s="88"/>
      <c r="F94" s="16"/>
      <c r="G94" s="16"/>
    </row>
    <row r="95" spans="1:7">
      <c r="A95" s="31" t="s">
        <v>233</v>
      </c>
      <c r="B95" s="31" t="s">
        <v>225</v>
      </c>
      <c r="C95" s="33">
        <v>532.5</v>
      </c>
      <c r="D95" s="23">
        <v>532.5</v>
      </c>
      <c r="E95" s="88"/>
      <c r="F95" s="16"/>
      <c r="G95" s="16"/>
    </row>
    <row r="96" spans="1:7">
      <c r="A96" s="31" t="s">
        <v>234</v>
      </c>
      <c r="B96" s="31" t="s">
        <v>236</v>
      </c>
      <c r="C96" s="33">
        <v>20754.400000000001</v>
      </c>
      <c r="D96" s="23">
        <v>0</v>
      </c>
      <c r="E96" s="88"/>
      <c r="F96" s="16"/>
      <c r="G96" s="16"/>
    </row>
    <row r="97" spans="1:7">
      <c r="A97" s="372" t="s">
        <v>95</v>
      </c>
      <c r="B97" s="372"/>
      <c r="C97" s="21"/>
      <c r="D97" s="66">
        <f>SUM(D88:D96)</f>
        <v>3085769.41</v>
      </c>
      <c r="E97" s="88" t="s">
        <v>736</v>
      </c>
      <c r="F97" s="16"/>
      <c r="G97" s="16"/>
    </row>
    <row r="98" spans="1:7">
      <c r="E98" s="88"/>
      <c r="F98" s="16"/>
      <c r="G98" s="16"/>
    </row>
    <row r="99" spans="1:7">
      <c r="A99" s="374" t="s">
        <v>136</v>
      </c>
      <c r="B99" s="374"/>
      <c r="C99" s="374"/>
      <c r="D99" s="374"/>
      <c r="E99" s="88"/>
      <c r="F99" s="16"/>
      <c r="G99" s="16"/>
    </row>
    <row r="100" spans="1:7" s="17" customFormat="1">
      <c r="A100" s="28"/>
      <c r="B100" s="28"/>
      <c r="C100" s="29"/>
      <c r="D100" s="30"/>
      <c r="E100" s="88"/>
      <c r="F100" s="16"/>
      <c r="G100" s="16"/>
    </row>
    <row r="101" spans="1:7">
      <c r="A101" s="366" t="s">
        <v>137</v>
      </c>
      <c r="B101" s="366"/>
      <c r="C101" s="366"/>
      <c r="D101" s="366"/>
      <c r="E101" s="88"/>
      <c r="F101" s="16"/>
      <c r="G101" s="16"/>
    </row>
    <row r="102" spans="1:7">
      <c r="A102" s="366" t="s">
        <v>138</v>
      </c>
      <c r="B102" s="366"/>
      <c r="C102" s="366"/>
      <c r="D102" s="366"/>
      <c r="E102" s="88"/>
      <c r="F102" s="16"/>
      <c r="G102" s="16"/>
    </row>
    <row r="103" spans="1:7">
      <c r="A103" s="24"/>
      <c r="B103" s="25"/>
      <c r="C103" s="26"/>
      <c r="D103" s="27"/>
      <c r="E103" s="88"/>
      <c r="F103" s="16"/>
      <c r="G103" s="16"/>
    </row>
    <row r="104" spans="1:7" s="15" customFormat="1">
      <c r="A104" s="20" t="s">
        <v>90</v>
      </c>
      <c r="B104" s="21" t="s">
        <v>91</v>
      </c>
      <c r="C104" s="21" t="s">
        <v>92</v>
      </c>
      <c r="D104" s="22" t="s">
        <v>93</v>
      </c>
      <c r="E104" s="88"/>
      <c r="F104" s="16"/>
      <c r="G104" s="16"/>
    </row>
    <row r="105" spans="1:7">
      <c r="A105" s="31">
        <v>39131</v>
      </c>
      <c r="B105" s="31" t="s">
        <v>139</v>
      </c>
      <c r="C105" s="33" t="s">
        <v>130</v>
      </c>
      <c r="D105" s="300">
        <v>-370864.69</v>
      </c>
    </row>
    <row r="106" spans="1:7">
      <c r="A106" s="31">
        <v>39134</v>
      </c>
      <c r="B106" s="31" t="s">
        <v>140</v>
      </c>
      <c r="C106" s="33" t="s">
        <v>130</v>
      </c>
      <c r="D106" s="300">
        <v>-63385.49</v>
      </c>
    </row>
    <row r="107" spans="1:7">
      <c r="A107" s="31">
        <v>39135</v>
      </c>
      <c r="B107" s="31" t="s">
        <v>141</v>
      </c>
      <c r="C107" s="33" t="s">
        <v>130</v>
      </c>
      <c r="D107" s="300">
        <v>-171374.1</v>
      </c>
      <c r="E107" s="92"/>
    </row>
    <row r="108" spans="1:7">
      <c r="A108" s="372" t="s">
        <v>95</v>
      </c>
      <c r="B108" s="372"/>
      <c r="C108" s="33"/>
      <c r="D108" s="67">
        <f>SUM(D105:D107)</f>
        <v>-605624.28</v>
      </c>
    </row>
    <row r="109" spans="1:7" ht="17.25" thickBot="1">
      <c r="B109" s="68" t="s">
        <v>142</v>
      </c>
      <c r="C109" s="26"/>
      <c r="D109" s="69">
        <f>+D97+D108</f>
        <v>2480145.13</v>
      </c>
      <c r="E109" s="93" t="s">
        <v>736</v>
      </c>
    </row>
    <row r="110" spans="1:7" ht="17.25" thickTop="1"/>
    <row r="111" spans="1:7">
      <c r="A111" s="35" t="s">
        <v>143</v>
      </c>
    </row>
    <row r="113" spans="1:10">
      <c r="A113" s="366" t="s">
        <v>144</v>
      </c>
      <c r="B113" s="366"/>
      <c r="C113" s="366"/>
      <c r="D113" s="366"/>
    </row>
    <row r="114" spans="1:10">
      <c r="A114" s="366" t="s">
        <v>145</v>
      </c>
      <c r="B114" s="366"/>
      <c r="C114" s="366"/>
      <c r="D114" s="366"/>
    </row>
    <row r="115" spans="1:10">
      <c r="A115" s="24"/>
      <c r="B115" s="25"/>
      <c r="C115" s="26"/>
      <c r="D115" s="27"/>
    </row>
    <row r="116" spans="1:10" s="15" customFormat="1">
      <c r="A116" s="20" t="s">
        <v>90</v>
      </c>
      <c r="B116" s="21" t="s">
        <v>91</v>
      </c>
      <c r="C116" s="21" t="s">
        <v>92</v>
      </c>
      <c r="D116" s="22" t="s">
        <v>93</v>
      </c>
      <c r="E116" s="86"/>
    </row>
    <row r="117" spans="1:10">
      <c r="A117" s="31">
        <v>40111</v>
      </c>
      <c r="B117" s="31" t="s">
        <v>146</v>
      </c>
      <c r="C117" s="33" t="s">
        <v>147</v>
      </c>
      <c r="D117" s="67">
        <v>365.7</v>
      </c>
      <c r="E117" s="86"/>
      <c r="F117" s="15"/>
      <c r="G117" s="15"/>
      <c r="H117" s="15"/>
    </row>
    <row r="118" spans="1:10">
      <c r="A118" s="31">
        <v>40172</v>
      </c>
      <c r="B118" s="32" t="s">
        <v>148</v>
      </c>
      <c r="C118" s="33" t="s">
        <v>147</v>
      </c>
      <c r="D118" s="67">
        <v>735.41</v>
      </c>
      <c r="E118" s="86"/>
      <c r="F118" s="15"/>
      <c r="G118" s="15"/>
      <c r="H118" s="15"/>
    </row>
    <row r="119" spans="1:10">
      <c r="A119" s="31">
        <v>4031</v>
      </c>
      <c r="B119" s="32" t="s">
        <v>149</v>
      </c>
      <c r="C119" s="33" t="s">
        <v>147</v>
      </c>
      <c r="D119" s="47">
        <v>577.16</v>
      </c>
      <c r="E119" s="86"/>
      <c r="F119" s="15"/>
      <c r="G119" s="15"/>
      <c r="H119" s="15"/>
      <c r="I119" s="15"/>
      <c r="J119" s="15"/>
    </row>
    <row r="120" spans="1:10">
      <c r="A120" s="31">
        <v>4032</v>
      </c>
      <c r="B120" s="32" t="s">
        <v>150</v>
      </c>
      <c r="C120" s="33" t="s">
        <v>147</v>
      </c>
      <c r="D120" s="47">
        <v>466.79</v>
      </c>
      <c r="E120" s="86"/>
      <c r="F120" s="15"/>
      <c r="G120" s="15"/>
      <c r="H120" s="15"/>
    </row>
    <row r="121" spans="1:10">
      <c r="A121" s="31">
        <v>407</v>
      </c>
      <c r="B121" s="32" t="s">
        <v>151</v>
      </c>
      <c r="C121" s="33" t="s">
        <v>147</v>
      </c>
      <c r="D121" s="47">
        <v>581.84</v>
      </c>
      <c r="E121" s="86"/>
      <c r="F121" s="15"/>
      <c r="G121" s="15"/>
      <c r="H121" s="15"/>
    </row>
    <row r="122" spans="1:10">
      <c r="A122" s="19" t="s">
        <v>557</v>
      </c>
      <c r="B122" s="19" t="s">
        <v>558</v>
      </c>
      <c r="C122" s="33" t="s">
        <v>147</v>
      </c>
      <c r="D122" s="47">
        <v>55.51</v>
      </c>
      <c r="E122" s="86"/>
      <c r="F122" s="15"/>
      <c r="G122" s="15"/>
      <c r="H122" s="15"/>
      <c r="I122" s="15"/>
      <c r="J122" s="15"/>
    </row>
    <row r="123" spans="1:10" ht="17.25" thickBot="1">
      <c r="A123" s="372" t="s">
        <v>95</v>
      </c>
      <c r="B123" s="372"/>
      <c r="C123" s="33"/>
      <c r="D123" s="43">
        <f>SUM(D117:D122)</f>
        <v>2782.4100000000003</v>
      </c>
      <c r="E123" s="86" t="s">
        <v>736</v>
      </c>
      <c r="F123" s="15"/>
      <c r="G123" s="15"/>
      <c r="H123" s="15"/>
    </row>
    <row r="124" spans="1:10" ht="17.25" thickTop="1">
      <c r="E124" s="86"/>
      <c r="F124" s="15"/>
      <c r="G124" s="15"/>
      <c r="H124" s="15"/>
    </row>
    <row r="125" spans="1:10">
      <c r="A125" s="35" t="s">
        <v>152</v>
      </c>
      <c r="E125" s="86"/>
      <c r="F125" s="15"/>
      <c r="G125" s="15"/>
      <c r="H125" s="15"/>
      <c r="I125" s="15"/>
      <c r="J125" s="15"/>
    </row>
    <row r="126" spans="1:10">
      <c r="E126" s="86"/>
      <c r="F126" s="15"/>
      <c r="G126" s="15"/>
      <c r="H126" s="15"/>
    </row>
    <row r="127" spans="1:10" ht="15" customHeight="1">
      <c r="A127" s="366" t="s">
        <v>153</v>
      </c>
      <c r="B127" s="366"/>
      <c r="C127" s="366"/>
      <c r="D127" s="366"/>
      <c r="E127" s="86"/>
      <c r="F127" s="15"/>
      <c r="G127" s="15"/>
      <c r="H127" s="15"/>
    </row>
    <row r="128" spans="1:10">
      <c r="A128" s="366" t="s">
        <v>154</v>
      </c>
      <c r="B128" s="366"/>
      <c r="C128" s="366"/>
      <c r="D128" s="366"/>
      <c r="F128" s="15"/>
      <c r="G128" s="15"/>
      <c r="H128" s="15"/>
      <c r="I128" s="15"/>
      <c r="J128" s="15"/>
    </row>
    <row r="129" spans="1:10">
      <c r="A129" s="24"/>
      <c r="B129" s="25"/>
      <c r="C129" s="26"/>
      <c r="D129" s="27"/>
      <c r="F129" s="15"/>
      <c r="G129" s="15"/>
      <c r="H129" s="15"/>
    </row>
    <row r="130" spans="1:10" s="15" customFormat="1">
      <c r="A130" s="20" t="s">
        <v>90</v>
      </c>
      <c r="B130" s="21" t="s">
        <v>91</v>
      </c>
      <c r="C130" s="21" t="s">
        <v>92</v>
      </c>
      <c r="D130" s="22" t="s">
        <v>93</v>
      </c>
      <c r="E130" s="86"/>
      <c r="I130" s="13"/>
      <c r="J130" s="13"/>
    </row>
    <row r="131" spans="1:10" s="15" customFormat="1">
      <c r="A131" s="31" t="s">
        <v>155</v>
      </c>
      <c r="B131" s="32" t="s">
        <v>156</v>
      </c>
      <c r="C131" s="33" t="s">
        <v>157</v>
      </c>
      <c r="D131" s="41">
        <v>0</v>
      </c>
      <c r="E131" s="86"/>
    </row>
    <row r="132" spans="1:10" s="15" customFormat="1">
      <c r="A132" s="31" t="s">
        <v>158</v>
      </c>
      <c r="B132" s="32" t="s">
        <v>159</v>
      </c>
      <c r="C132" s="33" t="s">
        <v>157</v>
      </c>
      <c r="D132" s="41">
        <v>0</v>
      </c>
      <c r="E132" s="86"/>
    </row>
    <row r="133" spans="1:10">
      <c r="A133" s="31">
        <v>4151</v>
      </c>
      <c r="B133" s="32" t="s">
        <v>160</v>
      </c>
      <c r="C133" s="33" t="s">
        <v>157</v>
      </c>
      <c r="D133" s="300">
        <v>1340.93</v>
      </c>
      <c r="E133" s="86"/>
      <c r="F133" s="15"/>
    </row>
    <row r="134" spans="1:10" ht="17.25" thickBot="1">
      <c r="A134" s="372" t="s">
        <v>95</v>
      </c>
      <c r="B134" s="372"/>
      <c r="C134" s="33"/>
      <c r="D134" s="43">
        <f>SUM(D131:D133)</f>
        <v>1340.93</v>
      </c>
      <c r="E134" s="86" t="s">
        <v>736</v>
      </c>
      <c r="F134" s="15"/>
    </row>
    <row r="135" spans="1:10" ht="17.25" thickTop="1">
      <c r="E135" s="86"/>
      <c r="F135" s="15"/>
    </row>
    <row r="136" spans="1:10">
      <c r="A136" s="373" t="s">
        <v>161</v>
      </c>
      <c r="B136" s="373"/>
      <c r="C136" s="373"/>
      <c r="D136" s="373"/>
    </row>
    <row r="138" spans="1:10">
      <c r="A138" s="366" t="s">
        <v>162</v>
      </c>
      <c r="B138" s="366"/>
      <c r="C138" s="366"/>
      <c r="D138" s="366"/>
    </row>
    <row r="139" spans="1:10">
      <c r="A139" s="366" t="s">
        <v>163</v>
      </c>
      <c r="B139" s="366"/>
      <c r="C139" s="366"/>
      <c r="D139" s="366"/>
    </row>
    <row r="140" spans="1:10">
      <c r="A140" s="24"/>
      <c r="B140" s="25"/>
      <c r="C140" s="26"/>
      <c r="D140" s="27"/>
    </row>
    <row r="141" spans="1:10" s="15" customFormat="1">
      <c r="A141" s="20" t="s">
        <v>90</v>
      </c>
      <c r="B141" s="21" t="s">
        <v>91</v>
      </c>
      <c r="C141" s="21" t="s">
        <v>92</v>
      </c>
      <c r="D141" s="22" t="s">
        <v>93</v>
      </c>
      <c r="E141" s="86"/>
    </row>
    <row r="142" spans="1:10">
      <c r="A142" s="31">
        <v>4212</v>
      </c>
      <c r="B142" s="32" t="s">
        <v>164</v>
      </c>
      <c r="C142" s="33" t="s">
        <v>165</v>
      </c>
      <c r="D142" s="23">
        <v>0</v>
      </c>
      <c r="E142" s="86"/>
      <c r="F142" s="15"/>
      <c r="G142" s="15"/>
    </row>
    <row r="143" spans="1:10">
      <c r="A143" s="31">
        <v>424</v>
      </c>
      <c r="B143" s="32" t="s">
        <v>166</v>
      </c>
      <c r="C143" s="33" t="s">
        <v>165</v>
      </c>
      <c r="D143" s="23">
        <v>0</v>
      </c>
      <c r="E143" s="86"/>
      <c r="F143" s="15"/>
      <c r="G143" s="15"/>
    </row>
    <row r="144" spans="1:10">
      <c r="A144" s="31">
        <v>429</v>
      </c>
      <c r="B144" s="32" t="s">
        <v>167</v>
      </c>
      <c r="C144" s="33" t="s">
        <v>165</v>
      </c>
      <c r="D144" s="300">
        <v>-19.7</v>
      </c>
      <c r="E144" s="86"/>
      <c r="F144" s="15"/>
      <c r="G144" s="15"/>
    </row>
    <row r="145" spans="1:60" ht="17.25" thickBot="1">
      <c r="A145" s="372" t="s">
        <v>95</v>
      </c>
      <c r="B145" s="372"/>
      <c r="C145" s="49"/>
      <c r="D145" s="43">
        <f>SUM(D142:D144)</f>
        <v>-19.7</v>
      </c>
      <c r="E145" s="86"/>
      <c r="F145" s="15"/>
      <c r="G145" s="15"/>
    </row>
    <row r="146" spans="1:60" ht="17.25" thickTop="1">
      <c r="E146" s="86"/>
      <c r="F146" s="15"/>
      <c r="G146" s="15"/>
    </row>
    <row r="147" spans="1:60">
      <c r="A147" s="377" t="s">
        <v>168</v>
      </c>
      <c r="B147" s="377"/>
      <c r="C147" s="377"/>
      <c r="D147" s="377"/>
      <c r="E147" s="86"/>
      <c r="F147" s="15"/>
      <c r="G147" s="15"/>
    </row>
    <row r="148" spans="1:60">
      <c r="E148" s="86"/>
      <c r="F148" s="15"/>
      <c r="G148" s="15"/>
    </row>
    <row r="149" spans="1:60">
      <c r="A149" s="366" t="s">
        <v>169</v>
      </c>
      <c r="B149" s="366"/>
      <c r="C149" s="366"/>
      <c r="D149" s="366"/>
    </row>
    <row r="150" spans="1:60">
      <c r="A150" s="366" t="s">
        <v>170</v>
      </c>
      <c r="B150" s="366"/>
      <c r="C150" s="366"/>
      <c r="D150" s="366"/>
    </row>
    <row r="151" spans="1:60">
      <c r="A151" s="24"/>
      <c r="B151" s="25"/>
      <c r="C151" s="26"/>
      <c r="D151" s="27"/>
    </row>
    <row r="152" spans="1:60" s="15" customFormat="1">
      <c r="A152" s="20" t="s">
        <v>90</v>
      </c>
      <c r="B152" s="21" t="s">
        <v>91</v>
      </c>
      <c r="C152" s="21" t="s">
        <v>92</v>
      </c>
      <c r="D152" s="22" t="s">
        <v>93</v>
      </c>
      <c r="E152" s="86"/>
    </row>
    <row r="153" spans="1:60">
      <c r="A153" s="31">
        <v>4511</v>
      </c>
      <c r="B153" s="32" t="s">
        <v>171</v>
      </c>
      <c r="C153" s="33" t="s">
        <v>172</v>
      </c>
      <c r="D153" s="23">
        <v>76362.83</v>
      </c>
    </row>
    <row r="154" spans="1:60">
      <c r="A154" s="31">
        <v>45511</v>
      </c>
      <c r="B154" s="32" t="s">
        <v>173</v>
      </c>
      <c r="C154" s="33" t="s">
        <v>172</v>
      </c>
      <c r="D154" s="23">
        <v>58813.63</v>
      </c>
    </row>
    <row r="155" spans="1:60" s="18" customFormat="1">
      <c r="A155" s="31">
        <v>3731</v>
      </c>
      <c r="B155" s="32" t="s">
        <v>174</v>
      </c>
      <c r="C155" s="33" t="s">
        <v>172</v>
      </c>
      <c r="D155" s="50">
        <v>-58813.63</v>
      </c>
      <c r="E155" s="89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</row>
    <row r="156" spans="1:60" ht="17.25" thickBot="1">
      <c r="A156" s="378" t="s">
        <v>95</v>
      </c>
      <c r="B156" s="379"/>
      <c r="C156" s="33"/>
      <c r="D156" s="43">
        <f>SUM(D153:D155)</f>
        <v>76362.829999999987</v>
      </c>
      <c r="E156" s="89" t="s">
        <v>736</v>
      </c>
    </row>
    <row r="157" spans="1:60" ht="17.25" thickTop="1"/>
    <row r="158" spans="1:60">
      <c r="A158" s="380" t="s">
        <v>175</v>
      </c>
      <c r="B158" s="380"/>
      <c r="C158" s="380"/>
      <c r="D158" s="380"/>
    </row>
    <row r="161" spans="1:45">
      <c r="A161" s="366" t="s">
        <v>176</v>
      </c>
      <c r="B161" s="366"/>
      <c r="C161" s="366"/>
      <c r="D161" s="366"/>
    </row>
    <row r="162" spans="1:45">
      <c r="A162" s="366" t="s">
        <v>177</v>
      </c>
      <c r="B162" s="366"/>
      <c r="C162" s="366"/>
      <c r="D162" s="366"/>
    </row>
    <row r="163" spans="1:45">
      <c r="A163" s="24"/>
      <c r="B163" s="25"/>
      <c r="C163" s="26"/>
      <c r="D163" s="27"/>
      <c r="E163" s="94"/>
    </row>
    <row r="164" spans="1:45" s="15" customFormat="1" ht="16.5" customHeight="1">
      <c r="A164" s="20" t="s">
        <v>90</v>
      </c>
      <c r="B164" s="21" t="s">
        <v>91</v>
      </c>
      <c r="C164" s="21" t="s">
        <v>92</v>
      </c>
      <c r="D164" s="22" t="s">
        <v>93</v>
      </c>
      <c r="E164" s="95"/>
      <c r="F164" s="13"/>
      <c r="G164" s="13"/>
      <c r="H164" s="13"/>
      <c r="I164" s="13"/>
    </row>
    <row r="165" spans="1:45" s="15" customFormat="1" ht="27.75" hidden="1" customHeight="1">
      <c r="A165" s="20"/>
      <c r="B165" s="21"/>
      <c r="C165" s="21"/>
      <c r="D165" s="22"/>
      <c r="E165" s="95"/>
      <c r="F165" s="13"/>
      <c r="G165" s="13"/>
      <c r="H165" s="13"/>
      <c r="I165" s="13"/>
    </row>
    <row r="166" spans="1:45" s="70" customFormat="1" ht="21" customHeight="1">
      <c r="A166" s="19" t="s">
        <v>178</v>
      </c>
      <c r="B166" s="19" t="s">
        <v>237</v>
      </c>
      <c r="C166" s="33" t="s">
        <v>179</v>
      </c>
      <c r="D166" s="23">
        <v>420</v>
      </c>
      <c r="E166" s="95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</row>
    <row r="167" spans="1:45">
      <c r="A167" s="19" t="s">
        <v>180</v>
      </c>
      <c r="B167" s="19" t="s">
        <v>181</v>
      </c>
      <c r="C167" s="33" t="s">
        <v>179</v>
      </c>
      <c r="D167" s="23">
        <v>231462.45</v>
      </c>
      <c r="E167" s="95" t="s">
        <v>736</v>
      </c>
    </row>
    <row r="168" spans="1:45">
      <c r="A168" s="19" t="s">
        <v>182</v>
      </c>
      <c r="B168" s="19" t="s">
        <v>238</v>
      </c>
      <c r="C168" s="33" t="s">
        <v>179</v>
      </c>
      <c r="D168" s="23">
        <v>2295</v>
      </c>
      <c r="E168" s="95"/>
    </row>
    <row r="169" spans="1:45">
      <c r="A169" s="19" t="s">
        <v>183</v>
      </c>
      <c r="B169" s="19" t="s">
        <v>239</v>
      </c>
      <c r="C169" s="33" t="s">
        <v>179</v>
      </c>
      <c r="D169" s="23">
        <v>1168.8</v>
      </c>
      <c r="E169" s="95"/>
    </row>
    <row r="170" spans="1:45">
      <c r="A170" s="19" t="s">
        <v>240</v>
      </c>
      <c r="B170" s="19" t="s">
        <v>241</v>
      </c>
      <c r="C170" s="33" t="s">
        <v>179</v>
      </c>
      <c r="D170" s="23">
        <v>0</v>
      </c>
      <c r="E170" s="95"/>
    </row>
    <row r="171" spans="1:45">
      <c r="A171" s="301">
        <v>46971</v>
      </c>
      <c r="B171" s="19" t="s">
        <v>603</v>
      </c>
      <c r="C171" s="33"/>
      <c r="D171" s="23">
        <v>-1925</v>
      </c>
      <c r="E171" s="95"/>
    </row>
    <row r="172" spans="1:45">
      <c r="A172" s="19" t="s">
        <v>184</v>
      </c>
      <c r="B172" s="19" t="s">
        <v>242</v>
      </c>
      <c r="C172" s="33" t="s">
        <v>179</v>
      </c>
      <c r="D172" s="23">
        <v>4637.5200000000004</v>
      </c>
      <c r="E172" s="95"/>
      <c r="F172" s="15"/>
    </row>
    <row r="173" spans="1:45">
      <c r="A173" s="19" t="s">
        <v>185</v>
      </c>
      <c r="B173" s="19" t="s">
        <v>243</v>
      </c>
      <c r="C173" s="33" t="s">
        <v>179</v>
      </c>
      <c r="D173" s="23">
        <v>520</v>
      </c>
      <c r="E173" s="302">
        <f>D166+D168+D169+D172+D173+D171</f>
        <v>7116.32</v>
      </c>
      <c r="F173" s="86" t="s">
        <v>736</v>
      </c>
    </row>
    <row r="174" spans="1:45">
      <c r="A174" s="372" t="s">
        <v>95</v>
      </c>
      <c r="B174" s="372"/>
      <c r="C174" s="21"/>
      <c r="D174" s="71">
        <f>SUM(D166:D173)</f>
        <v>238578.77</v>
      </c>
      <c r="E174" s="95"/>
      <c r="F174" s="15"/>
    </row>
    <row r="175" spans="1:45">
      <c r="B175" s="53"/>
      <c r="C175" s="54"/>
      <c r="D175" s="55"/>
      <c r="E175" s="95"/>
      <c r="F175" s="15"/>
    </row>
    <row r="176" spans="1:45">
      <c r="A176" s="380" t="s">
        <v>186</v>
      </c>
      <c r="B176" s="380"/>
      <c r="C176" s="380"/>
      <c r="D176" s="380"/>
      <c r="E176" s="95"/>
    </row>
    <row r="177" spans="1:5">
      <c r="A177" s="72"/>
      <c r="B177" s="73"/>
      <c r="C177" s="74"/>
      <c r="D177" s="75"/>
      <c r="E177" s="95"/>
    </row>
    <row r="178" spans="1:5">
      <c r="A178" s="366" t="s">
        <v>187</v>
      </c>
      <c r="B178" s="366"/>
      <c r="C178" s="366"/>
      <c r="D178" s="366"/>
      <c r="E178" s="95"/>
    </row>
    <row r="179" spans="1:5">
      <c r="A179" s="366" t="s">
        <v>188</v>
      </c>
      <c r="B179" s="366"/>
      <c r="C179" s="366"/>
      <c r="D179" s="366"/>
      <c r="E179" s="95"/>
    </row>
    <row r="180" spans="1:5">
      <c r="A180" s="24"/>
      <c r="B180" s="25"/>
      <c r="C180" s="26"/>
      <c r="D180" s="27"/>
      <c r="E180" s="95"/>
    </row>
    <row r="181" spans="1:5" s="15" customFormat="1">
      <c r="A181" s="20" t="s">
        <v>90</v>
      </c>
      <c r="B181" s="21" t="s">
        <v>91</v>
      </c>
      <c r="C181" s="21"/>
      <c r="D181" s="22" t="s">
        <v>93</v>
      </c>
      <c r="E181" s="95"/>
    </row>
    <row r="182" spans="1:5">
      <c r="A182" s="31">
        <v>5013</v>
      </c>
      <c r="B182" s="32" t="s">
        <v>189</v>
      </c>
      <c r="C182" s="49"/>
      <c r="D182" s="23">
        <v>838164.65</v>
      </c>
      <c r="E182" s="95"/>
    </row>
    <row r="183" spans="1:5" ht="17.25" thickBot="1">
      <c r="A183" s="372" t="s">
        <v>95</v>
      </c>
      <c r="B183" s="372"/>
      <c r="C183" s="49"/>
      <c r="D183" s="43">
        <f>SUM(D182:D182)</f>
        <v>838164.65</v>
      </c>
      <c r="E183" s="89" t="s">
        <v>736</v>
      </c>
    </row>
    <row r="184" spans="1:5" ht="17.25" thickTop="1"/>
    <row r="185" spans="1:5">
      <c r="A185" s="381" t="s">
        <v>190</v>
      </c>
      <c r="B185" s="381"/>
      <c r="C185" s="381"/>
      <c r="D185" s="381"/>
    </row>
    <row r="186" spans="1:5">
      <c r="A186" s="76"/>
      <c r="B186" s="76"/>
      <c r="C186" s="76"/>
      <c r="D186" s="76"/>
    </row>
    <row r="187" spans="1:5">
      <c r="A187" s="366" t="s">
        <v>191</v>
      </c>
      <c r="B187" s="366"/>
      <c r="C187" s="366"/>
      <c r="D187" s="366"/>
    </row>
    <row r="188" spans="1:5">
      <c r="A188" s="366" t="s">
        <v>192</v>
      </c>
      <c r="B188" s="366"/>
      <c r="C188" s="366"/>
      <c r="D188" s="366"/>
    </row>
    <row r="189" spans="1:5">
      <c r="A189" s="24"/>
      <c r="B189" s="25"/>
      <c r="C189" s="26"/>
      <c r="D189" s="27"/>
    </row>
    <row r="190" spans="1:5" s="15" customFormat="1">
      <c r="A190" s="20" t="s">
        <v>90</v>
      </c>
      <c r="B190" s="21" t="s">
        <v>91</v>
      </c>
      <c r="C190" s="21"/>
      <c r="D190" s="22" t="s">
        <v>93</v>
      </c>
      <c r="E190" s="86"/>
    </row>
    <row r="191" spans="1:5">
      <c r="A191" s="31">
        <v>526</v>
      </c>
      <c r="B191" s="32" t="s">
        <v>193</v>
      </c>
      <c r="C191" s="49"/>
      <c r="D191" s="47">
        <v>4161.17</v>
      </c>
    </row>
    <row r="192" spans="1:5" ht="17.25" thickBot="1">
      <c r="A192" s="372" t="s">
        <v>95</v>
      </c>
      <c r="B192" s="372"/>
      <c r="C192" s="49"/>
      <c r="D192" s="43">
        <f>SUM(D191)</f>
        <v>4161.17</v>
      </c>
      <c r="E192" s="89" t="s">
        <v>736</v>
      </c>
    </row>
    <row r="193" spans="1:5" ht="17.25" thickTop="1"/>
    <row r="194" spans="1:5">
      <c r="A194" s="77" t="s">
        <v>194</v>
      </c>
      <c r="B194" s="78"/>
      <c r="C194" s="74"/>
    </row>
    <row r="197" spans="1:5">
      <c r="A197" s="366" t="s">
        <v>195</v>
      </c>
      <c r="B197" s="366"/>
      <c r="C197" s="366"/>
      <c r="D197" s="366"/>
    </row>
    <row r="198" spans="1:5">
      <c r="A198" s="366" t="s">
        <v>196</v>
      </c>
      <c r="B198" s="366"/>
      <c r="C198" s="366"/>
      <c r="D198" s="366"/>
    </row>
    <row r="199" spans="1:5">
      <c r="A199" s="24"/>
      <c r="B199" s="25"/>
      <c r="C199" s="26"/>
      <c r="D199" s="27"/>
    </row>
    <row r="200" spans="1:5" s="15" customFormat="1">
      <c r="A200" s="20" t="s">
        <v>90</v>
      </c>
      <c r="B200" s="21" t="s">
        <v>91</v>
      </c>
      <c r="C200" s="21"/>
      <c r="D200" s="22" t="s">
        <v>93</v>
      </c>
      <c r="E200" s="86"/>
    </row>
    <row r="201" spans="1:5">
      <c r="A201" s="31">
        <v>574</v>
      </c>
      <c r="B201" s="32" t="s">
        <v>197</v>
      </c>
      <c r="C201" s="49"/>
      <c r="D201" s="47">
        <f>'[3]Sheet 1'!$K$64</f>
        <v>752081.75</v>
      </c>
    </row>
    <row r="202" spans="1:5" ht="17.25" thickBot="1">
      <c r="A202" s="372" t="s">
        <v>95</v>
      </c>
      <c r="B202" s="372"/>
      <c r="C202" s="49"/>
      <c r="D202" s="43">
        <f>SUM(D201)</f>
        <v>752081.75</v>
      </c>
      <c r="E202" s="89" t="s">
        <v>736</v>
      </c>
    </row>
    <row r="203" spans="1:5" ht="17.25" thickTop="1"/>
    <row r="204" spans="1:5">
      <c r="A204" s="77" t="s">
        <v>198</v>
      </c>
      <c r="B204" s="78"/>
      <c r="C204" s="74"/>
    </row>
    <row r="205" spans="1:5">
      <c r="A205" s="77"/>
      <c r="B205" s="78"/>
      <c r="C205" s="74"/>
    </row>
    <row r="206" spans="1:5">
      <c r="A206" s="77"/>
      <c r="B206" s="78"/>
      <c r="C206" s="74"/>
    </row>
    <row r="207" spans="1:5">
      <c r="A207" s="366" t="s">
        <v>199</v>
      </c>
      <c r="B207" s="366"/>
      <c r="C207" s="366"/>
      <c r="D207" s="366"/>
    </row>
    <row r="208" spans="1:5">
      <c r="A208" s="366" t="s">
        <v>200</v>
      </c>
      <c r="B208" s="366"/>
      <c r="C208" s="366"/>
      <c r="D208" s="366"/>
    </row>
    <row r="209" spans="1:10">
      <c r="A209" s="24"/>
      <c r="B209" s="25"/>
      <c r="C209" s="26"/>
      <c r="D209" s="27"/>
    </row>
    <row r="210" spans="1:10" s="15" customFormat="1">
      <c r="A210" s="20" t="s">
        <v>90</v>
      </c>
      <c r="B210" s="21" t="s">
        <v>91</v>
      </c>
      <c r="C210" s="21"/>
      <c r="D210" s="22" t="s">
        <v>93</v>
      </c>
      <c r="E210" s="86"/>
    </row>
    <row r="211" spans="1:10">
      <c r="A211" s="31">
        <v>5911</v>
      </c>
      <c r="B211" s="32" t="s">
        <v>201</v>
      </c>
      <c r="C211" s="49"/>
      <c r="D211" s="96">
        <v>799869.37</v>
      </c>
      <c r="E211" s="86"/>
      <c r="F211" s="15"/>
      <c r="G211" s="15"/>
      <c r="H211" s="15"/>
      <c r="I211" s="15"/>
      <c r="J211" s="15"/>
    </row>
    <row r="212" spans="1:10">
      <c r="A212" s="31">
        <v>5912</v>
      </c>
      <c r="B212" s="32" t="s">
        <v>202</v>
      </c>
      <c r="C212" s="49"/>
      <c r="D212" s="97">
        <v>20849.5</v>
      </c>
      <c r="E212" s="86"/>
      <c r="F212" s="15"/>
      <c r="G212" s="15"/>
      <c r="H212" s="15"/>
      <c r="I212" s="15"/>
      <c r="J212" s="15"/>
    </row>
    <row r="213" spans="1:10">
      <c r="A213" s="31">
        <v>5922</v>
      </c>
      <c r="B213" s="32" t="s">
        <v>203</v>
      </c>
      <c r="C213" s="49"/>
      <c r="D213" s="47">
        <f>-'[4]HOJA DE TRABAJO BASE'!$I$72</f>
        <v>-1107</v>
      </c>
      <c r="E213" s="86"/>
      <c r="F213" s="15"/>
      <c r="G213" s="15"/>
      <c r="H213" s="15"/>
      <c r="I213" s="15"/>
      <c r="J213" s="15"/>
    </row>
    <row r="214" spans="1:10">
      <c r="A214" s="31">
        <v>5911</v>
      </c>
      <c r="B214" s="32" t="s">
        <v>204</v>
      </c>
      <c r="C214" s="49"/>
      <c r="D214" s="47">
        <v>196542.35</v>
      </c>
      <c r="E214" s="86"/>
      <c r="F214" s="15"/>
      <c r="G214" s="15"/>
      <c r="H214" s="15"/>
      <c r="I214" s="15"/>
      <c r="J214" s="15"/>
    </row>
    <row r="215" spans="1:10" ht="17.25" thickBot="1">
      <c r="A215" s="372" t="s">
        <v>95</v>
      </c>
      <c r="B215" s="372"/>
      <c r="C215" s="49"/>
      <c r="D215" s="43">
        <f>SUM(D211:D214)</f>
        <v>1016154.22</v>
      </c>
      <c r="E215" s="86" t="s">
        <v>736</v>
      </c>
      <c r="F215" s="15"/>
      <c r="G215" s="15"/>
      <c r="H215" s="15"/>
      <c r="I215" s="15"/>
      <c r="J215" s="15"/>
    </row>
    <row r="216" spans="1:10" ht="17.25" thickTop="1">
      <c r="E216" s="86"/>
      <c r="F216" s="15"/>
      <c r="G216" s="15"/>
      <c r="H216" s="15"/>
      <c r="I216" s="15"/>
      <c r="J216" s="15"/>
    </row>
    <row r="217" spans="1:10">
      <c r="A217" s="35" t="s">
        <v>205</v>
      </c>
    </row>
  </sheetData>
  <mergeCells count="65">
    <mergeCell ref="A215:B215"/>
    <mergeCell ref="A179:D179"/>
    <mergeCell ref="A183:B183"/>
    <mergeCell ref="A185:D185"/>
    <mergeCell ref="A187:D187"/>
    <mergeCell ref="A188:D188"/>
    <mergeCell ref="A192:B192"/>
    <mergeCell ref="A197:D197"/>
    <mergeCell ref="A198:D198"/>
    <mergeCell ref="A202:B202"/>
    <mergeCell ref="A207:D207"/>
    <mergeCell ref="A208:D208"/>
    <mergeCell ref="A178:D178"/>
    <mergeCell ref="A139:D139"/>
    <mergeCell ref="A145:B145"/>
    <mergeCell ref="A147:D147"/>
    <mergeCell ref="A149:D149"/>
    <mergeCell ref="A150:D150"/>
    <mergeCell ref="A156:B156"/>
    <mergeCell ref="A158:D158"/>
    <mergeCell ref="A161:D161"/>
    <mergeCell ref="A162:D162"/>
    <mergeCell ref="A174:B174"/>
    <mergeCell ref="A176:D176"/>
    <mergeCell ref="A138:D138"/>
    <mergeCell ref="A99:D99"/>
    <mergeCell ref="A101:D101"/>
    <mergeCell ref="A102:D102"/>
    <mergeCell ref="A108:B108"/>
    <mergeCell ref="A113:D113"/>
    <mergeCell ref="A114:D114"/>
    <mergeCell ref="A123:B123"/>
    <mergeCell ref="A127:D127"/>
    <mergeCell ref="A128:D128"/>
    <mergeCell ref="A134:B134"/>
    <mergeCell ref="A136:D136"/>
    <mergeCell ref="A97:B97"/>
    <mergeCell ref="A57:D58"/>
    <mergeCell ref="A61:D61"/>
    <mergeCell ref="A62:D62"/>
    <mergeCell ref="A67:B67"/>
    <mergeCell ref="A69:D70"/>
    <mergeCell ref="A72:D72"/>
    <mergeCell ref="A73:D73"/>
    <mergeCell ref="A78:B78"/>
    <mergeCell ref="A80:D81"/>
    <mergeCell ref="A84:D84"/>
    <mergeCell ref="A85:D85"/>
    <mergeCell ref="A33:D33"/>
    <mergeCell ref="A44:D45"/>
    <mergeCell ref="A47:D47"/>
    <mergeCell ref="A48:D48"/>
    <mergeCell ref="A55:B55"/>
    <mergeCell ref="A32:D32"/>
    <mergeCell ref="A3:D3"/>
    <mergeCell ref="A4:D4"/>
    <mergeCell ref="A6:D6"/>
    <mergeCell ref="A7:D7"/>
    <mergeCell ref="A17:B17"/>
    <mergeCell ref="A18:D18"/>
    <mergeCell ref="A19:D20"/>
    <mergeCell ref="A22:D22"/>
    <mergeCell ref="A23:D23"/>
    <mergeCell ref="A28:B28"/>
    <mergeCell ref="A30:D30"/>
  </mergeCells>
  <pageMargins left="0.7" right="0.7" top="0.75" bottom="0.75" header="0.3" footer="0.3"/>
  <pageSetup scale="62" orientation="portrait" horizontalDpi="0" verticalDpi="0" r:id="rId1"/>
  <rowBreaks count="4" manualBreakCount="4">
    <brk id="46" max="3" man="1"/>
    <brk id="99" max="3" man="1"/>
    <brk id="147" max="3" man="1"/>
    <brk id="185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>
      <selection activeCell="G25" sqref="G25"/>
    </sheetView>
  </sheetViews>
  <sheetFormatPr baseColWidth="10" defaultRowHeight="12"/>
  <cols>
    <col min="1" max="1" width="74.7109375" style="3" customWidth="1"/>
    <col min="2" max="2" width="5.28515625" style="3" bestFit="1" customWidth="1"/>
    <col min="3" max="3" width="11" style="3" customWidth="1"/>
    <col min="4" max="4" width="13.140625" style="110" hidden="1" customWidth="1"/>
    <col min="5" max="5" width="13.140625" style="3" hidden="1" customWidth="1"/>
    <col min="6" max="6" width="13.140625" style="7" customWidth="1"/>
    <col min="7" max="16384" width="11.42578125" style="3"/>
  </cols>
  <sheetData>
    <row r="1" spans="1:12" ht="15">
      <c r="A1" s="292" t="s">
        <v>592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15">
      <c r="A2" s="292" t="s">
        <v>593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s="101" customFormat="1" ht="15.75">
      <c r="A3" s="364" t="s">
        <v>244</v>
      </c>
      <c r="B3" s="364"/>
      <c r="C3" s="364"/>
      <c r="D3" s="364"/>
      <c r="E3" s="364"/>
      <c r="F3" s="100"/>
    </row>
    <row r="4" spans="1:12" s="101" customFormat="1" ht="15.75">
      <c r="A4" s="382" t="s">
        <v>741</v>
      </c>
      <c r="B4" s="382"/>
      <c r="C4" s="382"/>
      <c r="D4" s="382"/>
      <c r="E4" s="382"/>
      <c r="F4" s="102"/>
    </row>
    <row r="5" spans="1:12" s="101" customFormat="1" ht="15.75">
      <c r="A5" s="364" t="str">
        <f>+'[5]BG NIIFS'!A6:I6</f>
        <v>(Expresado en Nuevos Soles)</v>
      </c>
      <c r="B5" s="364"/>
      <c r="C5" s="364"/>
      <c r="D5" s="364"/>
      <c r="E5" s="364"/>
      <c r="F5" s="100"/>
    </row>
    <row r="6" spans="1:12">
      <c r="A6" s="103"/>
      <c r="B6" s="103"/>
      <c r="C6" s="103"/>
      <c r="D6" s="103"/>
      <c r="E6" s="103"/>
    </row>
    <row r="7" spans="1:12">
      <c r="A7" s="103"/>
      <c r="B7" s="103"/>
      <c r="C7" s="103"/>
      <c r="D7" s="103"/>
      <c r="E7" s="103"/>
    </row>
    <row r="8" spans="1:12">
      <c r="A8" s="1"/>
      <c r="B8" s="2" t="s">
        <v>3</v>
      </c>
      <c r="C8" s="2" t="s">
        <v>220</v>
      </c>
      <c r="D8" s="2" t="s">
        <v>4</v>
      </c>
      <c r="E8" s="2" t="s">
        <v>5</v>
      </c>
    </row>
    <row r="9" spans="1:12">
      <c r="A9" s="4"/>
      <c r="B9" s="5"/>
      <c r="C9" s="5"/>
      <c r="D9" s="5"/>
      <c r="E9" s="5"/>
    </row>
    <row r="10" spans="1:12" ht="12" customHeight="1">
      <c r="A10" s="3" t="s">
        <v>245</v>
      </c>
      <c r="B10" s="8" t="s">
        <v>246</v>
      </c>
      <c r="C10" s="111">
        <f>'NOTAS EGYP'!C29</f>
        <v>437863.43</v>
      </c>
      <c r="D10" s="104">
        <f>+'[5]2 EGYP'!C8</f>
        <v>222011.76</v>
      </c>
      <c r="E10" s="104">
        <v>492748</v>
      </c>
    </row>
    <row r="11" spans="1:12" ht="12" customHeight="1">
      <c r="A11" s="3" t="s">
        <v>247</v>
      </c>
      <c r="B11" s="8"/>
      <c r="C11" s="12" t="s">
        <v>417</v>
      </c>
      <c r="D11" s="104">
        <v>0</v>
      </c>
      <c r="E11" s="104">
        <v>0</v>
      </c>
    </row>
    <row r="12" spans="1:12" ht="12" customHeight="1">
      <c r="A12" s="4" t="s">
        <v>248</v>
      </c>
      <c r="B12" s="8"/>
      <c r="C12" s="105">
        <f>+C10+C11</f>
        <v>437863.43</v>
      </c>
      <c r="D12" s="105">
        <f>+D10+D11</f>
        <v>222011.76</v>
      </c>
      <c r="E12" s="105">
        <f>+E10+E11</f>
        <v>492748</v>
      </c>
    </row>
    <row r="13" spans="1:12" ht="12" customHeight="1">
      <c r="A13" s="3" t="s">
        <v>249</v>
      </c>
      <c r="B13" s="8"/>
      <c r="C13" s="8" t="s">
        <v>417</v>
      </c>
      <c r="D13" s="104">
        <v>0</v>
      </c>
      <c r="E13" s="104">
        <v>0</v>
      </c>
    </row>
    <row r="14" spans="1:12" ht="12" customHeight="1">
      <c r="A14" s="3" t="s">
        <v>250</v>
      </c>
      <c r="B14" s="8" t="s">
        <v>20</v>
      </c>
      <c r="C14" s="111">
        <f>'NOTAS EGYP'!C164*-1</f>
        <v>-274550.53000000003</v>
      </c>
      <c r="D14" s="104">
        <f>+'[5]2 EGYP'!C15</f>
        <v>-150991.95999999996</v>
      </c>
      <c r="E14" s="104">
        <v>-540507</v>
      </c>
    </row>
    <row r="15" spans="1:12" ht="12" customHeight="1">
      <c r="A15" s="106" t="s">
        <v>251</v>
      </c>
      <c r="B15" s="8"/>
      <c r="C15" s="12" t="s">
        <v>417</v>
      </c>
      <c r="D15" s="104">
        <v>0</v>
      </c>
      <c r="E15" s="104">
        <v>0</v>
      </c>
    </row>
    <row r="16" spans="1:12" ht="12" customHeight="1">
      <c r="A16" s="3" t="s">
        <v>252</v>
      </c>
      <c r="B16" s="8" t="s">
        <v>253</v>
      </c>
      <c r="C16" s="111">
        <f>'NOTAS EGYP'!C64</f>
        <v>93830.82</v>
      </c>
      <c r="D16" s="104">
        <f>+'[5]2 EGYP'!C9</f>
        <v>7682.3600000000006</v>
      </c>
      <c r="E16" s="104">
        <v>214544</v>
      </c>
      <c r="G16" s="107"/>
    </row>
    <row r="17" spans="1:7" ht="12" customHeight="1">
      <c r="A17" s="3" t="s">
        <v>254</v>
      </c>
      <c r="B17" s="8" t="s">
        <v>24</v>
      </c>
      <c r="C17" s="111">
        <f>'NOTAS EGYP'!C223*-1</f>
        <v>-61776.220000000008</v>
      </c>
      <c r="D17" s="104">
        <f>-'[5]NOTAS A EGYP'!C141</f>
        <v>-4574.6900000000005</v>
      </c>
      <c r="E17" s="104">
        <v>-110149.2</v>
      </c>
    </row>
    <row r="18" spans="1:7" ht="12" customHeight="1">
      <c r="A18" s="108" t="s">
        <v>255</v>
      </c>
      <c r="B18" s="8" t="s">
        <v>33</v>
      </c>
      <c r="C18" s="111">
        <f>'NOTAS EGYP'!C237</f>
        <v>6033.9</v>
      </c>
      <c r="D18" s="104">
        <f>+'[5]2 EGYP'!C17</f>
        <v>1944.08</v>
      </c>
      <c r="E18" s="104">
        <v>9957</v>
      </c>
    </row>
    <row r="19" spans="1:7" ht="12" customHeight="1">
      <c r="A19" s="4" t="s">
        <v>256</v>
      </c>
      <c r="B19" s="8"/>
      <c r="C19" s="105">
        <f>SUM(C12:C18)</f>
        <v>201401.39999999997</v>
      </c>
      <c r="D19" s="105">
        <f>SUM(D12:D18)</f>
        <v>76071.550000000047</v>
      </c>
      <c r="E19" s="105">
        <f>SUM(E12:E18)</f>
        <v>66592.800000000003</v>
      </c>
    </row>
    <row r="20" spans="1:7" ht="12" customHeight="1">
      <c r="A20" s="3" t="s">
        <v>257</v>
      </c>
      <c r="B20" s="8" t="s">
        <v>11</v>
      </c>
      <c r="C20" s="111">
        <f>'NOTAS EGYP'!C76</f>
        <v>103.66</v>
      </c>
      <c r="D20" s="104">
        <f>+'[5]2 EGYP'!C20</f>
        <v>39.900000000000006</v>
      </c>
      <c r="E20" s="104">
        <v>3997</v>
      </c>
    </row>
    <row r="21" spans="1:7" ht="12" customHeight="1">
      <c r="A21" s="3" t="s">
        <v>258</v>
      </c>
      <c r="B21" s="8" t="s">
        <v>29</v>
      </c>
      <c r="C21" s="111">
        <f>'NOTAS EGYP'!C248*-1</f>
        <v>-4962.71</v>
      </c>
      <c r="D21" s="104">
        <f>+'[5]2 EGYP'!C21</f>
        <v>-3938.21</v>
      </c>
      <c r="E21" s="104">
        <v>-26099.4</v>
      </c>
    </row>
    <row r="22" spans="1:7" ht="12" customHeight="1">
      <c r="A22" s="3" t="s">
        <v>259</v>
      </c>
      <c r="B22" s="8"/>
      <c r="C22" s="12" t="s">
        <v>417</v>
      </c>
      <c r="D22" s="104">
        <v>0</v>
      </c>
      <c r="E22" s="104">
        <v>0</v>
      </c>
    </row>
    <row r="23" spans="1:7" ht="12" customHeight="1">
      <c r="A23" s="10" t="s">
        <v>260</v>
      </c>
      <c r="B23" s="8"/>
      <c r="C23" s="12" t="s">
        <v>417</v>
      </c>
      <c r="D23" s="104">
        <v>0</v>
      </c>
      <c r="E23" s="104">
        <v>0</v>
      </c>
    </row>
    <row r="24" spans="1:7" ht="24.75" customHeight="1">
      <c r="A24" s="109" t="s">
        <v>261</v>
      </c>
      <c r="B24" s="8"/>
      <c r="C24" s="12" t="s">
        <v>417</v>
      </c>
      <c r="D24" s="104">
        <v>0</v>
      </c>
      <c r="E24" s="104">
        <v>0</v>
      </c>
    </row>
    <row r="25" spans="1:7" ht="14.25" customHeight="1">
      <c r="A25" s="109" t="s">
        <v>262</v>
      </c>
      <c r="B25" s="8"/>
      <c r="C25" s="8"/>
      <c r="D25" s="104">
        <v>0</v>
      </c>
      <c r="E25" s="104">
        <v>0</v>
      </c>
    </row>
    <row r="26" spans="1:7" ht="12" customHeight="1">
      <c r="A26" s="4" t="s">
        <v>263</v>
      </c>
      <c r="B26" s="8"/>
      <c r="C26" s="9">
        <f>SUM(C19:C25)</f>
        <v>196542.34999999998</v>
      </c>
      <c r="D26" s="9">
        <f>SUM(D19:D25)</f>
        <v>72173.240000000034</v>
      </c>
      <c r="E26" s="9">
        <f>SUM(E19:E25)</f>
        <v>44490.400000000001</v>
      </c>
    </row>
    <row r="27" spans="1:7" ht="12" customHeight="1">
      <c r="A27" s="3" t="s">
        <v>264</v>
      </c>
      <c r="B27" s="8"/>
      <c r="C27" s="12" t="s">
        <v>417</v>
      </c>
      <c r="D27" s="104">
        <v>0</v>
      </c>
      <c r="E27" s="104">
        <v>0</v>
      </c>
    </row>
    <row r="28" spans="1:7" ht="12" customHeight="1">
      <c r="A28" s="6" t="s">
        <v>265</v>
      </c>
      <c r="B28" s="8"/>
      <c r="C28" s="105">
        <f>+C26+C27</f>
        <v>196542.34999999998</v>
      </c>
      <c r="D28" s="105">
        <f>+D26+D27</f>
        <v>72173.240000000034</v>
      </c>
      <c r="E28" s="105">
        <f>+E26+E27</f>
        <v>44490.400000000001</v>
      </c>
    </row>
    <row r="29" spans="1:7" ht="12" customHeight="1">
      <c r="A29" s="10" t="s">
        <v>266</v>
      </c>
      <c r="B29" s="8"/>
      <c r="C29" s="104">
        <v>0</v>
      </c>
      <c r="D29" s="104">
        <v>0</v>
      </c>
      <c r="E29" s="104">
        <v>0</v>
      </c>
    </row>
    <row r="30" spans="1:7" ht="12.75" thickBot="1">
      <c r="A30" s="6" t="s">
        <v>267</v>
      </c>
      <c r="B30" s="8"/>
      <c r="C30" s="186">
        <f>+C28+C29</f>
        <v>196542.34999999998</v>
      </c>
      <c r="D30" s="11">
        <f>+D28+D29</f>
        <v>72173.240000000034</v>
      </c>
      <c r="E30" s="11">
        <f>+E28+E29</f>
        <v>44490.400000000001</v>
      </c>
      <c r="G30" s="107"/>
    </row>
    <row r="31" spans="1:7" ht="12.75" thickTop="1"/>
  </sheetData>
  <protectedRanges>
    <protectedRange sqref="B10:E11 B12 B13:E18 B19 B20:E25 B26 B27:E27 B28 B30:C30 B29:E29" name="Rango1"/>
  </protectedRanges>
  <mergeCells count="3">
    <mergeCell ref="A3:E3"/>
    <mergeCell ref="A4:E4"/>
    <mergeCell ref="A5:E5"/>
  </mergeCells>
  <pageMargins left="0.7" right="0.7" top="0.75" bottom="0.75" header="0.3" footer="0.3"/>
  <pageSetup scale="99" orientation="portrait" horizontalDpi="0" verticalDpi="0" r:id="rId1"/>
  <colBreaks count="1" manualBreakCount="1">
    <brk id="3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250"/>
  <sheetViews>
    <sheetView zoomScale="70" zoomScaleNormal="70" zoomScaleSheetLayoutView="30" workbookViewId="0">
      <selection activeCell="E31" sqref="E31"/>
    </sheetView>
  </sheetViews>
  <sheetFormatPr baseColWidth="10" defaultRowHeight="16.5"/>
  <cols>
    <col min="1" max="1" width="12" style="119" bestFit="1" customWidth="1"/>
    <col min="2" max="2" width="100.140625" style="36" bestFit="1" customWidth="1"/>
    <col min="3" max="3" width="15.7109375" style="118" bestFit="1" customWidth="1"/>
    <col min="4" max="4" width="12.85546875" style="53" customWidth="1"/>
    <col min="5" max="16384" width="11.42578125" style="53"/>
  </cols>
  <sheetData>
    <row r="1" spans="1:229">
      <c r="A1" s="385" t="s">
        <v>268</v>
      </c>
      <c r="B1" s="385"/>
    </row>
    <row r="2" spans="1:229">
      <c r="A2" s="366" t="s">
        <v>269</v>
      </c>
      <c r="B2" s="366"/>
      <c r="C2" s="366"/>
    </row>
    <row r="3" spans="1:229">
      <c r="A3" s="367" t="s">
        <v>602</v>
      </c>
      <c r="B3" s="367"/>
      <c r="C3" s="367"/>
      <c r="D3" s="116"/>
    </row>
    <row r="4" spans="1:229">
      <c r="A4" s="34"/>
      <c r="B4" s="34"/>
      <c r="C4" s="34"/>
      <c r="D4" s="34"/>
    </row>
    <row r="5" spans="1:229">
      <c r="A5" s="34"/>
      <c r="B5" s="34"/>
      <c r="C5" s="34"/>
      <c r="D5" s="34"/>
    </row>
    <row r="7" spans="1:229">
      <c r="A7" s="366" t="s">
        <v>270</v>
      </c>
      <c r="B7" s="366"/>
      <c r="C7" s="366"/>
    </row>
    <row r="8" spans="1:229">
      <c r="A8" s="368" t="s">
        <v>271</v>
      </c>
      <c r="B8" s="368"/>
      <c r="C8" s="368"/>
    </row>
    <row r="9" spans="1:229">
      <c r="A9" s="39"/>
      <c r="B9" s="39"/>
      <c r="C9" s="39"/>
    </row>
    <row r="10" spans="1:229">
      <c r="A10" s="39"/>
      <c r="B10" s="39"/>
      <c r="C10" s="39"/>
    </row>
    <row r="11" spans="1:229">
      <c r="A11" s="116"/>
      <c r="B11" s="34"/>
      <c r="C11" s="117"/>
    </row>
    <row r="12" spans="1:229">
      <c r="A12" s="112" t="s">
        <v>90</v>
      </c>
      <c r="B12" s="21" t="s">
        <v>91</v>
      </c>
      <c r="C12" s="83" t="s">
        <v>93</v>
      </c>
    </row>
    <row r="13" spans="1:229">
      <c r="A13" s="19" t="s">
        <v>272</v>
      </c>
      <c r="B13" s="19" t="s">
        <v>404</v>
      </c>
      <c r="C13" s="300">
        <v>81282</v>
      </c>
      <c r="F13" s="120"/>
      <c r="H13" s="121"/>
      <c r="I13" s="120"/>
      <c r="L13" s="121"/>
      <c r="M13" s="120"/>
      <c r="P13" s="121"/>
      <c r="Q13" s="120"/>
      <c r="T13" s="121"/>
      <c r="U13" s="120"/>
      <c r="X13" s="121"/>
      <c r="Y13" s="120"/>
      <c r="AB13" s="121"/>
      <c r="AC13" s="120"/>
      <c r="AF13" s="121"/>
      <c r="AG13" s="120"/>
      <c r="AJ13" s="121"/>
      <c r="AK13" s="120"/>
      <c r="AN13" s="121"/>
      <c r="AO13" s="120"/>
      <c r="AR13" s="121"/>
      <c r="AS13" s="120"/>
      <c r="AV13" s="121"/>
      <c r="AW13" s="120"/>
      <c r="AZ13" s="121"/>
      <c r="BA13" s="120"/>
      <c r="BD13" s="121"/>
      <c r="BE13" s="120"/>
      <c r="BH13" s="121"/>
      <c r="BI13" s="120"/>
      <c r="BL13" s="121"/>
      <c r="BM13" s="120"/>
      <c r="BP13" s="121"/>
      <c r="BQ13" s="120"/>
      <c r="BT13" s="121"/>
      <c r="BU13" s="120"/>
      <c r="BX13" s="121"/>
      <c r="BY13" s="120"/>
      <c r="CB13" s="121"/>
      <c r="CC13" s="120"/>
      <c r="CF13" s="121"/>
      <c r="CG13" s="120"/>
      <c r="CJ13" s="121"/>
      <c r="CK13" s="120"/>
      <c r="CN13" s="121"/>
      <c r="CO13" s="120"/>
      <c r="CR13" s="121"/>
      <c r="CS13" s="120"/>
      <c r="CV13" s="121"/>
      <c r="CW13" s="120"/>
      <c r="CZ13" s="121"/>
      <c r="DA13" s="120"/>
      <c r="DD13" s="121"/>
      <c r="DE13" s="120"/>
      <c r="DH13" s="121"/>
      <c r="DI13" s="120"/>
      <c r="DL13" s="121"/>
      <c r="DM13" s="120"/>
      <c r="DP13" s="121"/>
      <c r="DQ13" s="120"/>
      <c r="DT13" s="121"/>
      <c r="DU13" s="120"/>
      <c r="DX13" s="121"/>
      <c r="DY13" s="120"/>
      <c r="EB13" s="121"/>
      <c r="EC13" s="120"/>
      <c r="EF13" s="121"/>
      <c r="EG13" s="120"/>
      <c r="EJ13" s="121"/>
      <c r="EK13" s="120"/>
      <c r="EN13" s="121"/>
      <c r="EO13" s="120"/>
      <c r="ER13" s="121"/>
      <c r="ES13" s="120"/>
      <c r="EV13" s="121"/>
      <c r="EW13" s="120"/>
      <c r="EZ13" s="121"/>
      <c r="FA13" s="120"/>
      <c r="FD13" s="121"/>
      <c r="FE13" s="120"/>
      <c r="FH13" s="121"/>
      <c r="FI13" s="120"/>
      <c r="FL13" s="121"/>
      <c r="FM13" s="120"/>
      <c r="FP13" s="121"/>
      <c r="FQ13" s="120"/>
      <c r="FT13" s="121"/>
      <c r="FU13" s="120"/>
      <c r="FX13" s="121"/>
      <c r="FY13" s="120"/>
      <c r="GB13" s="121"/>
      <c r="GC13" s="120"/>
      <c r="GF13" s="121"/>
      <c r="GG13" s="120"/>
      <c r="GJ13" s="121"/>
      <c r="GK13" s="120"/>
      <c r="GN13" s="121"/>
      <c r="GO13" s="120"/>
      <c r="GR13" s="121"/>
      <c r="GS13" s="120"/>
      <c r="GV13" s="121"/>
      <c r="GW13" s="120"/>
      <c r="GZ13" s="121"/>
      <c r="HA13" s="120"/>
      <c r="HD13" s="121"/>
      <c r="HE13" s="120"/>
      <c r="HH13" s="121"/>
      <c r="HI13" s="120"/>
      <c r="HL13" s="121"/>
      <c r="HM13" s="120"/>
      <c r="HP13" s="121"/>
      <c r="HQ13" s="120"/>
      <c r="HT13" s="121"/>
      <c r="HU13" s="120"/>
    </row>
    <row r="14" spans="1:229">
      <c r="A14" s="19" t="s">
        <v>273</v>
      </c>
      <c r="B14" s="19" t="s">
        <v>405</v>
      </c>
      <c r="C14" s="300">
        <v>153360</v>
      </c>
      <c r="F14" s="120"/>
      <c r="H14" s="121"/>
      <c r="I14" s="120"/>
      <c r="L14" s="121"/>
      <c r="M14" s="120"/>
      <c r="P14" s="121"/>
      <c r="Q14" s="120"/>
      <c r="T14" s="121"/>
      <c r="U14" s="120"/>
      <c r="X14" s="121"/>
      <c r="Y14" s="120"/>
      <c r="AB14" s="121"/>
      <c r="AC14" s="120"/>
      <c r="AF14" s="121"/>
      <c r="AG14" s="120"/>
      <c r="AJ14" s="121"/>
      <c r="AK14" s="120"/>
      <c r="AN14" s="121"/>
      <c r="AO14" s="120"/>
      <c r="AR14" s="121"/>
      <c r="AS14" s="120"/>
      <c r="AV14" s="121"/>
      <c r="AW14" s="120"/>
      <c r="AZ14" s="121"/>
      <c r="BA14" s="120"/>
      <c r="BD14" s="121"/>
      <c r="BE14" s="120"/>
      <c r="BH14" s="121"/>
      <c r="BI14" s="120"/>
      <c r="BL14" s="121"/>
      <c r="BM14" s="120"/>
      <c r="BP14" s="121"/>
      <c r="BQ14" s="120"/>
      <c r="BT14" s="121"/>
      <c r="BU14" s="120"/>
      <c r="BX14" s="121"/>
      <c r="BY14" s="120"/>
      <c r="CB14" s="121"/>
      <c r="CC14" s="120"/>
      <c r="CF14" s="121"/>
      <c r="CG14" s="120"/>
      <c r="CJ14" s="121"/>
      <c r="CK14" s="120"/>
      <c r="CN14" s="121"/>
      <c r="CO14" s="120"/>
      <c r="CR14" s="121"/>
      <c r="CS14" s="120"/>
      <c r="CV14" s="121"/>
      <c r="CW14" s="120"/>
      <c r="CZ14" s="121"/>
      <c r="DA14" s="120"/>
      <c r="DD14" s="121"/>
      <c r="DE14" s="120"/>
      <c r="DH14" s="121"/>
      <c r="DI14" s="120"/>
      <c r="DL14" s="121"/>
      <c r="DM14" s="120"/>
      <c r="DP14" s="121"/>
      <c r="DQ14" s="120"/>
      <c r="DT14" s="121"/>
      <c r="DU14" s="120"/>
      <c r="DX14" s="121"/>
      <c r="DY14" s="120"/>
      <c r="EB14" s="121"/>
      <c r="EC14" s="120"/>
      <c r="EF14" s="121"/>
      <c r="EG14" s="120"/>
      <c r="EJ14" s="121"/>
      <c r="EK14" s="120"/>
      <c r="EN14" s="121"/>
      <c r="EO14" s="120"/>
      <c r="ER14" s="121"/>
      <c r="ES14" s="120"/>
      <c r="EV14" s="121"/>
      <c r="EW14" s="120"/>
      <c r="EZ14" s="121"/>
      <c r="FA14" s="120"/>
      <c r="FD14" s="121"/>
      <c r="FE14" s="120"/>
      <c r="FH14" s="121"/>
      <c r="FI14" s="120"/>
      <c r="FL14" s="121"/>
      <c r="FM14" s="120"/>
      <c r="FP14" s="121"/>
      <c r="FQ14" s="120"/>
      <c r="FT14" s="121"/>
      <c r="FU14" s="120"/>
      <c r="FX14" s="121"/>
      <c r="FY14" s="120"/>
      <c r="GB14" s="121"/>
      <c r="GC14" s="120"/>
      <c r="GF14" s="121"/>
      <c r="GG14" s="120"/>
      <c r="GJ14" s="121"/>
      <c r="GK14" s="120"/>
      <c r="GN14" s="121"/>
      <c r="GO14" s="120"/>
      <c r="GR14" s="121"/>
      <c r="GS14" s="120"/>
      <c r="GV14" s="121"/>
      <c r="GW14" s="120"/>
      <c r="GZ14" s="121"/>
      <c r="HA14" s="120"/>
      <c r="HD14" s="121"/>
      <c r="HE14" s="120"/>
      <c r="HH14" s="121"/>
      <c r="HI14" s="120"/>
      <c r="HL14" s="121"/>
      <c r="HM14" s="120"/>
      <c r="HP14" s="121"/>
      <c r="HQ14" s="120"/>
      <c r="HT14" s="121"/>
      <c r="HU14" s="120"/>
    </row>
    <row r="15" spans="1:229">
      <c r="A15" s="19" t="s">
        <v>274</v>
      </c>
      <c r="B15" s="19" t="s">
        <v>406</v>
      </c>
      <c r="C15" s="300">
        <v>163800</v>
      </c>
      <c r="F15" s="120"/>
      <c r="H15" s="121"/>
      <c r="I15" s="120"/>
      <c r="L15" s="121"/>
      <c r="M15" s="120"/>
      <c r="P15" s="121"/>
      <c r="Q15" s="120"/>
      <c r="T15" s="121"/>
      <c r="U15" s="120"/>
      <c r="X15" s="121"/>
      <c r="Y15" s="120"/>
      <c r="AB15" s="121"/>
      <c r="AC15" s="120"/>
      <c r="AF15" s="121"/>
      <c r="AG15" s="120"/>
      <c r="AJ15" s="121"/>
      <c r="AK15" s="120"/>
      <c r="AN15" s="121"/>
      <c r="AO15" s="120"/>
      <c r="AR15" s="121"/>
      <c r="AS15" s="120"/>
      <c r="AV15" s="121"/>
      <c r="AW15" s="120"/>
      <c r="AZ15" s="121"/>
      <c r="BA15" s="120"/>
      <c r="BD15" s="121"/>
      <c r="BE15" s="120"/>
      <c r="BH15" s="121"/>
      <c r="BI15" s="120"/>
      <c r="BL15" s="121"/>
      <c r="BM15" s="120"/>
      <c r="BP15" s="121"/>
      <c r="BQ15" s="120"/>
      <c r="BT15" s="121"/>
      <c r="BU15" s="120"/>
      <c r="BX15" s="121"/>
      <c r="BY15" s="120"/>
      <c r="CB15" s="121"/>
      <c r="CC15" s="120"/>
      <c r="CF15" s="121"/>
      <c r="CG15" s="120"/>
      <c r="CJ15" s="121"/>
      <c r="CK15" s="120"/>
      <c r="CN15" s="121"/>
      <c r="CO15" s="120"/>
      <c r="CR15" s="121"/>
      <c r="CS15" s="120"/>
      <c r="CV15" s="121"/>
      <c r="CW15" s="120"/>
      <c r="CZ15" s="121"/>
      <c r="DA15" s="120"/>
      <c r="DD15" s="121"/>
      <c r="DE15" s="120"/>
      <c r="DH15" s="121"/>
      <c r="DI15" s="120"/>
      <c r="DL15" s="121"/>
      <c r="DM15" s="120"/>
      <c r="DP15" s="121"/>
      <c r="DQ15" s="120"/>
      <c r="DT15" s="121"/>
      <c r="DU15" s="120"/>
      <c r="DX15" s="121"/>
      <c r="DY15" s="120"/>
      <c r="EB15" s="121"/>
      <c r="EC15" s="120"/>
      <c r="EF15" s="121"/>
      <c r="EG15" s="120"/>
      <c r="EJ15" s="121"/>
      <c r="EK15" s="120"/>
      <c r="EN15" s="121"/>
      <c r="EO15" s="120"/>
      <c r="ER15" s="121"/>
      <c r="ES15" s="120"/>
      <c r="EV15" s="121"/>
      <c r="EW15" s="120"/>
      <c r="EZ15" s="121"/>
      <c r="FA15" s="120"/>
      <c r="FD15" s="121"/>
      <c r="FE15" s="120"/>
      <c r="FH15" s="121"/>
      <c r="FI15" s="120"/>
      <c r="FL15" s="121"/>
      <c r="FM15" s="120"/>
      <c r="FP15" s="121"/>
      <c r="FQ15" s="120"/>
      <c r="FT15" s="121"/>
      <c r="FU15" s="120"/>
      <c r="FX15" s="121"/>
      <c r="FY15" s="120"/>
      <c r="GB15" s="121"/>
      <c r="GC15" s="120"/>
      <c r="GF15" s="121"/>
      <c r="GG15" s="120"/>
      <c r="GJ15" s="121"/>
      <c r="GK15" s="120"/>
      <c r="GN15" s="121"/>
      <c r="GO15" s="120"/>
      <c r="GR15" s="121"/>
      <c r="GS15" s="120"/>
      <c r="GV15" s="121"/>
      <c r="GW15" s="120"/>
      <c r="GZ15" s="121"/>
      <c r="HA15" s="120"/>
      <c r="HD15" s="121"/>
      <c r="HE15" s="120"/>
      <c r="HH15" s="121"/>
      <c r="HI15" s="120"/>
      <c r="HL15" s="121"/>
      <c r="HM15" s="120"/>
      <c r="HP15" s="121"/>
      <c r="HQ15" s="120"/>
      <c r="HT15" s="121"/>
      <c r="HU15" s="120"/>
    </row>
    <row r="16" spans="1:229">
      <c r="A16" s="19" t="s">
        <v>275</v>
      </c>
      <c r="B16" s="19" t="s">
        <v>407</v>
      </c>
      <c r="C16" s="300">
        <v>9300</v>
      </c>
      <c r="F16" s="120"/>
      <c r="H16" s="121"/>
      <c r="I16" s="120"/>
      <c r="L16" s="121"/>
      <c r="M16" s="120"/>
      <c r="P16" s="121"/>
      <c r="Q16" s="120"/>
      <c r="T16" s="121"/>
      <c r="U16" s="120"/>
      <c r="X16" s="121"/>
      <c r="Y16" s="120"/>
      <c r="AB16" s="121"/>
      <c r="AC16" s="120"/>
      <c r="AF16" s="121"/>
      <c r="AG16" s="120"/>
      <c r="AJ16" s="121"/>
      <c r="AK16" s="120"/>
      <c r="AN16" s="121"/>
      <c r="AO16" s="120"/>
      <c r="AR16" s="121"/>
      <c r="AS16" s="120"/>
      <c r="AV16" s="121"/>
      <c r="AW16" s="120"/>
      <c r="AZ16" s="121"/>
      <c r="BA16" s="120"/>
      <c r="BD16" s="121"/>
      <c r="BE16" s="120"/>
      <c r="BH16" s="121"/>
      <c r="BI16" s="120"/>
      <c r="BL16" s="121"/>
      <c r="BM16" s="120"/>
      <c r="BP16" s="121"/>
      <c r="BQ16" s="120"/>
      <c r="BT16" s="121"/>
      <c r="BU16" s="120"/>
      <c r="BX16" s="121"/>
      <c r="BY16" s="120"/>
      <c r="CB16" s="121"/>
      <c r="CC16" s="120"/>
      <c r="CF16" s="121"/>
      <c r="CG16" s="120"/>
      <c r="CJ16" s="121"/>
      <c r="CK16" s="120"/>
      <c r="CN16" s="121"/>
      <c r="CO16" s="120"/>
      <c r="CR16" s="121"/>
      <c r="CS16" s="120"/>
      <c r="CV16" s="121"/>
      <c r="CW16" s="120"/>
      <c r="CZ16" s="121"/>
      <c r="DA16" s="120"/>
      <c r="DD16" s="121"/>
      <c r="DE16" s="120"/>
      <c r="DH16" s="121"/>
      <c r="DI16" s="120"/>
      <c r="DL16" s="121"/>
      <c r="DM16" s="120"/>
      <c r="DP16" s="121"/>
      <c r="DQ16" s="120"/>
      <c r="DT16" s="121"/>
      <c r="DU16" s="120"/>
      <c r="DX16" s="121"/>
      <c r="DY16" s="120"/>
      <c r="EB16" s="121"/>
      <c r="EC16" s="120"/>
      <c r="EF16" s="121"/>
      <c r="EG16" s="120"/>
      <c r="EJ16" s="121"/>
      <c r="EK16" s="120"/>
      <c r="EN16" s="121"/>
      <c r="EO16" s="120"/>
      <c r="ER16" s="121"/>
      <c r="ES16" s="120"/>
      <c r="EV16" s="121"/>
      <c r="EW16" s="120"/>
      <c r="EZ16" s="121"/>
      <c r="FA16" s="120"/>
      <c r="FD16" s="121"/>
      <c r="FE16" s="120"/>
      <c r="FH16" s="121"/>
      <c r="FI16" s="120"/>
      <c r="FL16" s="121"/>
      <c r="FM16" s="120"/>
      <c r="FP16" s="121"/>
      <c r="FQ16" s="120"/>
      <c r="FT16" s="121"/>
      <c r="FU16" s="120"/>
      <c r="FX16" s="121"/>
      <c r="FY16" s="120"/>
      <c r="GB16" s="121"/>
      <c r="GC16" s="120"/>
      <c r="GF16" s="121"/>
      <c r="GG16" s="120"/>
      <c r="GJ16" s="121"/>
      <c r="GK16" s="120"/>
      <c r="GN16" s="121"/>
      <c r="GO16" s="120"/>
      <c r="GR16" s="121"/>
      <c r="GS16" s="120"/>
      <c r="GV16" s="121"/>
      <c r="GW16" s="120"/>
      <c r="GZ16" s="121"/>
      <c r="HA16" s="120"/>
      <c r="HD16" s="121"/>
      <c r="HE16" s="120"/>
      <c r="HH16" s="121"/>
      <c r="HI16" s="120"/>
      <c r="HL16" s="121"/>
      <c r="HM16" s="120"/>
      <c r="HP16" s="121"/>
      <c r="HQ16" s="120"/>
      <c r="HT16" s="121"/>
      <c r="HU16" s="120"/>
    </row>
    <row r="17" spans="1:229">
      <c r="A17" s="19" t="s">
        <v>604</v>
      </c>
      <c r="B17" s="19" t="s">
        <v>339</v>
      </c>
      <c r="C17" s="300">
        <v>161.69999999999999</v>
      </c>
      <c r="F17" s="120"/>
      <c r="H17" s="121"/>
      <c r="I17" s="120"/>
      <c r="L17" s="121"/>
      <c r="M17" s="120"/>
      <c r="P17" s="121"/>
      <c r="Q17" s="120"/>
      <c r="T17" s="121"/>
      <c r="U17" s="120"/>
      <c r="X17" s="121"/>
      <c r="Y17" s="120"/>
      <c r="AB17" s="121"/>
      <c r="AC17" s="120"/>
      <c r="AF17" s="121"/>
      <c r="AG17" s="120"/>
      <c r="AJ17" s="121"/>
      <c r="AK17" s="120"/>
      <c r="AN17" s="121"/>
      <c r="AO17" s="120"/>
      <c r="AR17" s="121"/>
      <c r="AS17" s="120"/>
      <c r="AV17" s="121"/>
      <c r="AW17" s="120"/>
      <c r="AZ17" s="121"/>
      <c r="BA17" s="120"/>
      <c r="BD17" s="121"/>
      <c r="BE17" s="120"/>
      <c r="BH17" s="121"/>
      <c r="BI17" s="120"/>
      <c r="BL17" s="121"/>
      <c r="BM17" s="120"/>
      <c r="BP17" s="121"/>
      <c r="BQ17" s="120"/>
      <c r="BT17" s="121"/>
      <c r="BU17" s="120"/>
      <c r="BX17" s="121"/>
      <c r="BY17" s="120"/>
      <c r="CB17" s="121"/>
      <c r="CC17" s="120"/>
      <c r="CF17" s="121"/>
      <c r="CG17" s="120"/>
      <c r="CJ17" s="121"/>
      <c r="CK17" s="120"/>
      <c r="CN17" s="121"/>
      <c r="CO17" s="120"/>
      <c r="CR17" s="121"/>
      <c r="CS17" s="120"/>
      <c r="CV17" s="121"/>
      <c r="CW17" s="120"/>
      <c r="CZ17" s="121"/>
      <c r="DA17" s="120"/>
      <c r="DD17" s="121"/>
      <c r="DE17" s="120"/>
      <c r="DH17" s="121"/>
      <c r="DI17" s="120"/>
      <c r="DL17" s="121"/>
      <c r="DM17" s="120"/>
      <c r="DP17" s="121"/>
      <c r="DQ17" s="120"/>
      <c r="DT17" s="121"/>
      <c r="DU17" s="120"/>
      <c r="DX17" s="121"/>
      <c r="DY17" s="120"/>
      <c r="EB17" s="121"/>
      <c r="EC17" s="120"/>
      <c r="EF17" s="121"/>
      <c r="EG17" s="120"/>
      <c r="EJ17" s="121"/>
      <c r="EK17" s="120"/>
      <c r="EN17" s="121"/>
      <c r="EO17" s="120"/>
      <c r="ER17" s="121"/>
      <c r="ES17" s="120"/>
      <c r="EV17" s="121"/>
      <c r="EW17" s="120"/>
      <c r="EZ17" s="121"/>
      <c r="FA17" s="120"/>
      <c r="FD17" s="121"/>
      <c r="FE17" s="120"/>
      <c r="FH17" s="121"/>
      <c r="FI17" s="120"/>
      <c r="FL17" s="121"/>
      <c r="FM17" s="120"/>
      <c r="FP17" s="121"/>
      <c r="FQ17" s="120"/>
      <c r="FT17" s="121"/>
      <c r="FU17" s="120"/>
      <c r="FX17" s="121"/>
      <c r="FY17" s="120"/>
      <c r="GB17" s="121"/>
      <c r="GC17" s="120"/>
      <c r="GF17" s="121"/>
      <c r="GG17" s="120"/>
      <c r="GJ17" s="121"/>
      <c r="GK17" s="120"/>
      <c r="GN17" s="121"/>
      <c r="GO17" s="120"/>
      <c r="GR17" s="121"/>
      <c r="GS17" s="120"/>
      <c r="GV17" s="121"/>
      <c r="GW17" s="120"/>
      <c r="GZ17" s="121"/>
      <c r="HA17" s="120"/>
      <c r="HD17" s="121"/>
      <c r="HE17" s="120"/>
      <c r="HH17" s="121"/>
      <c r="HI17" s="120"/>
      <c r="HL17" s="121"/>
      <c r="HM17" s="120"/>
      <c r="HP17" s="121"/>
      <c r="HQ17" s="120"/>
      <c r="HT17" s="121"/>
      <c r="HU17" s="120"/>
    </row>
    <row r="18" spans="1:229">
      <c r="A18" s="19" t="s">
        <v>276</v>
      </c>
      <c r="B18" s="19" t="s">
        <v>345</v>
      </c>
      <c r="C18" s="300">
        <v>8190</v>
      </c>
      <c r="F18" s="120"/>
      <c r="H18" s="121"/>
      <c r="I18" s="120"/>
      <c r="L18" s="121"/>
      <c r="M18" s="120"/>
      <c r="P18" s="121"/>
      <c r="Q18" s="120"/>
      <c r="T18" s="121"/>
      <c r="U18" s="120"/>
      <c r="X18" s="121"/>
      <c r="Y18" s="120"/>
      <c r="AB18" s="121"/>
      <c r="AC18" s="120"/>
      <c r="AF18" s="121"/>
      <c r="AG18" s="120"/>
      <c r="AJ18" s="121"/>
      <c r="AK18" s="120"/>
      <c r="AN18" s="121"/>
      <c r="AO18" s="120"/>
      <c r="AR18" s="121"/>
      <c r="AS18" s="120"/>
      <c r="AV18" s="121"/>
      <c r="AW18" s="120"/>
      <c r="AZ18" s="121"/>
      <c r="BA18" s="120"/>
      <c r="BD18" s="121"/>
      <c r="BE18" s="120"/>
      <c r="BH18" s="121"/>
      <c r="BI18" s="120"/>
      <c r="BL18" s="121"/>
      <c r="BM18" s="120"/>
      <c r="BP18" s="121"/>
      <c r="BQ18" s="120"/>
      <c r="BT18" s="121"/>
      <c r="BU18" s="120"/>
      <c r="BX18" s="121"/>
      <c r="BY18" s="120"/>
      <c r="CB18" s="121"/>
      <c r="CC18" s="120"/>
      <c r="CF18" s="121"/>
      <c r="CG18" s="120"/>
      <c r="CJ18" s="121"/>
      <c r="CK18" s="120"/>
      <c r="CN18" s="121"/>
      <c r="CO18" s="120"/>
      <c r="CR18" s="121"/>
      <c r="CS18" s="120"/>
      <c r="CV18" s="121"/>
      <c r="CW18" s="120"/>
      <c r="CZ18" s="121"/>
      <c r="DA18" s="120"/>
      <c r="DD18" s="121"/>
      <c r="DE18" s="120"/>
      <c r="DH18" s="121"/>
      <c r="DI18" s="120"/>
      <c r="DL18" s="121"/>
      <c r="DM18" s="120"/>
      <c r="DP18" s="121"/>
      <c r="DQ18" s="120"/>
      <c r="DT18" s="121"/>
      <c r="DU18" s="120"/>
      <c r="DX18" s="121"/>
      <c r="DY18" s="120"/>
      <c r="EB18" s="121"/>
      <c r="EC18" s="120"/>
      <c r="EF18" s="121"/>
      <c r="EG18" s="120"/>
      <c r="EJ18" s="121"/>
      <c r="EK18" s="120"/>
      <c r="EN18" s="121"/>
      <c r="EO18" s="120"/>
      <c r="ER18" s="121"/>
      <c r="ES18" s="120"/>
      <c r="EV18" s="121"/>
      <c r="EW18" s="120"/>
      <c r="EZ18" s="121"/>
      <c r="FA18" s="120"/>
      <c r="FD18" s="121"/>
      <c r="FE18" s="120"/>
      <c r="FH18" s="121"/>
      <c r="FI18" s="120"/>
      <c r="FL18" s="121"/>
      <c r="FM18" s="120"/>
      <c r="FP18" s="121"/>
      <c r="FQ18" s="120"/>
      <c r="FT18" s="121"/>
      <c r="FU18" s="120"/>
      <c r="FX18" s="121"/>
      <c r="FY18" s="120"/>
      <c r="GB18" s="121"/>
      <c r="GC18" s="120"/>
      <c r="GF18" s="121"/>
      <c r="GG18" s="120"/>
      <c r="GJ18" s="121"/>
      <c r="GK18" s="120"/>
      <c r="GN18" s="121"/>
      <c r="GO18" s="120"/>
      <c r="GR18" s="121"/>
      <c r="GS18" s="120"/>
      <c r="GV18" s="121"/>
      <c r="GW18" s="120"/>
      <c r="GZ18" s="121"/>
      <c r="HA18" s="120"/>
      <c r="HD18" s="121"/>
      <c r="HE18" s="120"/>
      <c r="HH18" s="121"/>
      <c r="HI18" s="120"/>
      <c r="HL18" s="121"/>
      <c r="HM18" s="120"/>
      <c r="HP18" s="121"/>
      <c r="HQ18" s="120"/>
      <c r="HT18" s="121"/>
      <c r="HU18" s="120"/>
    </row>
    <row r="19" spans="1:229">
      <c r="A19" s="19" t="s">
        <v>400</v>
      </c>
      <c r="B19" s="19" t="s">
        <v>408</v>
      </c>
      <c r="C19" s="300">
        <v>977.5</v>
      </c>
      <c r="F19" s="120"/>
    </row>
    <row r="20" spans="1:229">
      <c r="A20" s="19" t="s">
        <v>277</v>
      </c>
      <c r="B20" s="19" t="s">
        <v>409</v>
      </c>
      <c r="C20" s="300">
        <v>5660</v>
      </c>
      <c r="F20" s="120"/>
    </row>
    <row r="21" spans="1:229">
      <c r="A21" s="19" t="s">
        <v>401</v>
      </c>
      <c r="B21" s="19" t="s">
        <v>410</v>
      </c>
      <c r="C21" s="300">
        <v>8300</v>
      </c>
      <c r="F21" s="120"/>
    </row>
    <row r="22" spans="1:229">
      <c r="A22" s="19" t="s">
        <v>605</v>
      </c>
      <c r="B22" s="19" t="s">
        <v>606</v>
      </c>
      <c r="C22" s="300">
        <f>100+50</f>
        <v>150</v>
      </c>
      <c r="F22" s="120"/>
    </row>
    <row r="23" spans="1:229">
      <c r="A23" s="19" t="s">
        <v>278</v>
      </c>
      <c r="B23" s="19" t="s">
        <v>411</v>
      </c>
      <c r="C23" s="300">
        <v>1100</v>
      </c>
      <c r="F23" s="120"/>
    </row>
    <row r="24" spans="1:229">
      <c r="A24" s="19" t="s">
        <v>279</v>
      </c>
      <c r="B24" s="19" t="s">
        <v>412</v>
      </c>
      <c r="C24" s="300">
        <v>1580</v>
      </c>
      <c r="F24" s="120"/>
    </row>
    <row r="25" spans="1:229">
      <c r="A25" s="19" t="s">
        <v>280</v>
      </c>
      <c r="B25" s="19" t="s">
        <v>413</v>
      </c>
      <c r="C25" s="300">
        <v>1400</v>
      </c>
      <c r="F25" s="120"/>
    </row>
    <row r="26" spans="1:229">
      <c r="A26" s="19" t="s">
        <v>402</v>
      </c>
      <c r="B26" s="19" t="s">
        <v>414</v>
      </c>
      <c r="C26" s="300">
        <v>310</v>
      </c>
      <c r="F26" s="120"/>
    </row>
    <row r="27" spans="1:229">
      <c r="A27" s="19" t="s">
        <v>403</v>
      </c>
      <c r="B27" s="19" t="s">
        <v>415</v>
      </c>
      <c r="C27" s="300">
        <v>1550</v>
      </c>
      <c r="F27" s="120"/>
    </row>
    <row r="28" spans="1:229">
      <c r="A28" s="19" t="s">
        <v>281</v>
      </c>
      <c r="B28" s="19" t="s">
        <v>416</v>
      </c>
      <c r="C28" s="300">
        <v>742.23</v>
      </c>
      <c r="F28" s="120"/>
    </row>
    <row r="29" spans="1:229">
      <c r="A29" s="378" t="s">
        <v>95</v>
      </c>
      <c r="B29" s="386"/>
      <c r="C29" s="122">
        <f>SUM(C13:C28)</f>
        <v>437863.43</v>
      </c>
      <c r="D29" s="53" t="s">
        <v>736</v>
      </c>
      <c r="F29" s="120"/>
    </row>
    <row r="30" spans="1:229">
      <c r="A30" s="370"/>
      <c r="B30" s="370"/>
      <c r="C30" s="370"/>
    </row>
    <row r="31" spans="1:229" ht="12.75" customHeight="1">
      <c r="A31" s="371" t="s">
        <v>282</v>
      </c>
      <c r="B31" s="371"/>
      <c r="C31" s="371"/>
    </row>
    <row r="32" spans="1:229">
      <c r="A32" s="123"/>
      <c r="B32" s="78"/>
    </row>
    <row r="33" spans="1:3">
      <c r="A33" s="123"/>
      <c r="B33" s="78"/>
    </row>
    <row r="34" spans="1:3">
      <c r="A34" s="366" t="s">
        <v>283</v>
      </c>
      <c r="B34" s="366"/>
      <c r="C34" s="366"/>
    </row>
    <row r="35" spans="1:3">
      <c r="A35" s="366" t="s">
        <v>284</v>
      </c>
      <c r="B35" s="366"/>
      <c r="C35" s="366"/>
    </row>
    <row r="36" spans="1:3">
      <c r="A36" s="367"/>
      <c r="B36" s="367"/>
      <c r="C36" s="367"/>
    </row>
    <row r="37" spans="1:3">
      <c r="A37" s="113" t="s">
        <v>90</v>
      </c>
      <c r="B37" s="48" t="s">
        <v>91</v>
      </c>
      <c r="C37" s="83" t="s">
        <v>93</v>
      </c>
    </row>
    <row r="38" spans="1:3">
      <c r="A38" s="114" t="s">
        <v>285</v>
      </c>
      <c r="B38" s="114" t="s">
        <v>286</v>
      </c>
      <c r="C38" s="114">
        <v>1550.48</v>
      </c>
    </row>
    <row r="39" spans="1:3">
      <c r="A39" s="19" t="s">
        <v>429</v>
      </c>
      <c r="B39" s="19" t="s">
        <v>430</v>
      </c>
      <c r="C39" s="115">
        <v>3855.67</v>
      </c>
    </row>
    <row r="40" spans="1:3">
      <c r="A40" s="19" t="s">
        <v>431</v>
      </c>
      <c r="B40" s="19" t="s">
        <v>432</v>
      </c>
      <c r="C40" s="115">
        <v>2127.2199999999998</v>
      </c>
    </row>
    <row r="41" spans="1:3">
      <c r="A41" s="19" t="s">
        <v>433</v>
      </c>
      <c r="B41" s="19" t="s">
        <v>434</v>
      </c>
      <c r="C41" s="115">
        <v>16.95</v>
      </c>
    </row>
    <row r="42" spans="1:3">
      <c r="A42" s="19" t="s">
        <v>607</v>
      </c>
      <c r="B42" s="19" t="s">
        <v>608</v>
      </c>
      <c r="C42" s="115">
        <v>487.26</v>
      </c>
    </row>
    <row r="43" spans="1:3">
      <c r="A43" s="19" t="s">
        <v>609</v>
      </c>
      <c r="B43" s="19" t="s">
        <v>610</v>
      </c>
      <c r="C43" s="115">
        <v>508.55</v>
      </c>
    </row>
    <row r="44" spans="1:3">
      <c r="A44" s="19" t="s">
        <v>287</v>
      </c>
      <c r="B44" s="19" t="s">
        <v>288</v>
      </c>
      <c r="C44" s="115">
        <v>338.98</v>
      </c>
    </row>
    <row r="45" spans="1:3">
      <c r="A45" s="19" t="s">
        <v>435</v>
      </c>
      <c r="B45" s="19" t="s">
        <v>436</v>
      </c>
      <c r="C45" s="115">
        <v>4322.1000000000004</v>
      </c>
    </row>
    <row r="46" spans="1:3">
      <c r="A46" s="19" t="s">
        <v>437</v>
      </c>
      <c r="B46" s="19" t="s">
        <v>438</v>
      </c>
      <c r="C46" s="115">
        <v>1830.48</v>
      </c>
    </row>
    <row r="47" spans="1:3">
      <c r="A47" s="19" t="s">
        <v>611</v>
      </c>
      <c r="B47" s="19" t="s">
        <v>612</v>
      </c>
      <c r="C47" s="115">
        <v>1949.25</v>
      </c>
    </row>
    <row r="48" spans="1:3">
      <c r="A48" s="19" t="s">
        <v>613</v>
      </c>
      <c r="B48" s="19" t="s">
        <v>614</v>
      </c>
      <c r="C48" s="115">
        <v>2033.84</v>
      </c>
    </row>
    <row r="49" spans="1:4">
      <c r="A49" s="19" t="s">
        <v>615</v>
      </c>
      <c r="B49" s="19" t="s">
        <v>616</v>
      </c>
      <c r="C49" s="115">
        <v>678</v>
      </c>
    </row>
    <row r="50" spans="1:4">
      <c r="A50" s="19" t="s">
        <v>617</v>
      </c>
      <c r="B50" s="19" t="s">
        <v>618</v>
      </c>
      <c r="C50" s="115">
        <v>1305.04</v>
      </c>
    </row>
    <row r="51" spans="1:4">
      <c r="A51" s="19" t="s">
        <v>619</v>
      </c>
      <c r="B51" s="19" t="s">
        <v>620</v>
      </c>
      <c r="C51" s="115">
        <v>2406.8000000000002</v>
      </c>
    </row>
    <row r="52" spans="1:4">
      <c r="A52" s="19" t="s">
        <v>621</v>
      </c>
      <c r="B52" s="19" t="s">
        <v>622</v>
      </c>
      <c r="C52" s="115">
        <v>84.75</v>
      </c>
    </row>
    <row r="53" spans="1:4">
      <c r="A53" s="19" t="s">
        <v>623</v>
      </c>
      <c r="B53" s="19" t="s">
        <v>624</v>
      </c>
      <c r="C53" s="115">
        <v>194.81</v>
      </c>
    </row>
    <row r="54" spans="1:4">
      <c r="A54" s="19" t="s">
        <v>625</v>
      </c>
      <c r="B54" s="19" t="s">
        <v>626</v>
      </c>
      <c r="C54" s="115">
        <v>440.7</v>
      </c>
    </row>
    <row r="55" spans="1:4">
      <c r="A55" s="19" t="s">
        <v>439</v>
      </c>
      <c r="B55" s="19" t="s">
        <v>440</v>
      </c>
      <c r="C55" s="115">
        <v>1567.8</v>
      </c>
    </row>
    <row r="56" spans="1:4">
      <c r="A56" s="19" t="s">
        <v>441</v>
      </c>
      <c r="B56" s="19" t="s">
        <v>442</v>
      </c>
      <c r="C56" s="115">
        <v>3996.54</v>
      </c>
    </row>
    <row r="57" spans="1:4">
      <c r="A57" s="19" t="s">
        <v>627</v>
      </c>
      <c r="B57" s="19" t="s">
        <v>628</v>
      </c>
      <c r="C57" s="115">
        <v>4491.54</v>
      </c>
    </row>
    <row r="58" spans="1:4">
      <c r="A58" s="19" t="s">
        <v>629</v>
      </c>
      <c r="B58" s="19" t="s">
        <v>630</v>
      </c>
      <c r="C58" s="115">
        <v>1864.4</v>
      </c>
    </row>
    <row r="59" spans="1:4">
      <c r="A59" s="19" t="s">
        <v>631</v>
      </c>
      <c r="B59" s="19" t="s">
        <v>632</v>
      </c>
      <c r="C59" s="115">
        <v>25932.17</v>
      </c>
    </row>
    <row r="60" spans="1:4">
      <c r="A60" s="19" t="s">
        <v>633</v>
      </c>
      <c r="B60" s="19" t="s">
        <v>634</v>
      </c>
      <c r="C60" s="115">
        <v>491.53</v>
      </c>
    </row>
    <row r="61" spans="1:4">
      <c r="A61" s="19" t="s">
        <v>635</v>
      </c>
      <c r="B61" s="19" t="s">
        <v>636</v>
      </c>
      <c r="C61" s="115">
        <v>17711.86</v>
      </c>
    </row>
    <row r="62" spans="1:4">
      <c r="A62" s="19" t="s">
        <v>637</v>
      </c>
      <c r="B62" s="19" t="s">
        <v>638</v>
      </c>
      <c r="C62" s="115">
        <v>7415.27</v>
      </c>
    </row>
    <row r="63" spans="1:4">
      <c r="A63" s="19" t="s">
        <v>639</v>
      </c>
      <c r="B63" s="19" t="s">
        <v>640</v>
      </c>
      <c r="C63" s="115">
        <v>6228.83</v>
      </c>
    </row>
    <row r="64" spans="1:4" ht="17.25" thickBot="1">
      <c r="A64" s="378" t="s">
        <v>95</v>
      </c>
      <c r="B64" s="379"/>
      <c r="C64" s="79">
        <f>SUM(C38:C63)</f>
        <v>93830.82</v>
      </c>
      <c r="D64" s="53" t="s">
        <v>736</v>
      </c>
    </row>
    <row r="65" spans="1:4" ht="17.25" thickTop="1">
      <c r="A65" s="124"/>
      <c r="B65" s="125"/>
      <c r="C65" s="126"/>
    </row>
    <row r="66" spans="1:4" ht="12.75" customHeight="1">
      <c r="A66" s="371" t="s">
        <v>289</v>
      </c>
      <c r="B66" s="371"/>
      <c r="C66" s="371"/>
    </row>
    <row r="67" spans="1:4">
      <c r="A67" s="371"/>
      <c r="B67" s="371"/>
      <c r="C67" s="371"/>
    </row>
    <row r="68" spans="1:4">
      <c r="A68" s="127"/>
      <c r="B68" s="44"/>
      <c r="C68" s="44"/>
    </row>
    <row r="69" spans="1:4">
      <c r="A69" s="124"/>
      <c r="B69" s="125"/>
      <c r="C69" s="126"/>
    </row>
    <row r="70" spans="1:4">
      <c r="A70" s="366" t="s">
        <v>290</v>
      </c>
      <c r="B70" s="366"/>
      <c r="C70" s="366"/>
    </row>
    <row r="71" spans="1:4">
      <c r="A71" s="366" t="s">
        <v>291</v>
      </c>
      <c r="B71" s="366"/>
      <c r="C71" s="366"/>
    </row>
    <row r="72" spans="1:4">
      <c r="A72" s="116"/>
      <c r="B72" s="34"/>
      <c r="C72" s="117"/>
    </row>
    <row r="73" spans="1:4">
      <c r="A73" s="113" t="s">
        <v>90</v>
      </c>
      <c r="B73" s="48" t="s">
        <v>91</v>
      </c>
      <c r="C73" s="83" t="s">
        <v>93</v>
      </c>
    </row>
    <row r="74" spans="1:4">
      <c r="A74" s="32" t="s">
        <v>292</v>
      </c>
      <c r="B74" s="32" t="s">
        <v>293</v>
      </c>
      <c r="C74" s="32">
        <v>103.66</v>
      </c>
    </row>
    <row r="75" spans="1:4">
      <c r="A75" s="32"/>
      <c r="B75" s="32"/>
      <c r="C75" s="23"/>
    </row>
    <row r="76" spans="1:4" ht="17.25" thickBot="1">
      <c r="A76" s="378" t="s">
        <v>95</v>
      </c>
      <c r="B76" s="379" t="s">
        <v>95</v>
      </c>
      <c r="C76" s="79">
        <f>SUM(C74:C75)</f>
        <v>103.66</v>
      </c>
      <c r="D76" s="53" t="s">
        <v>736</v>
      </c>
    </row>
    <row r="77" spans="1:4" ht="17.25" thickTop="1">
      <c r="A77" s="128"/>
      <c r="B77" s="53"/>
      <c r="C77" s="120"/>
    </row>
    <row r="78" spans="1:4" ht="12.75" customHeight="1">
      <c r="A78" s="371" t="s">
        <v>294</v>
      </c>
      <c r="B78" s="371"/>
      <c r="C78" s="371"/>
    </row>
    <row r="79" spans="1:4">
      <c r="A79" s="127" t="s">
        <v>268</v>
      </c>
      <c r="B79" s="44"/>
      <c r="C79" s="129"/>
    </row>
    <row r="80" spans="1:4">
      <c r="A80" s="366" t="s">
        <v>295</v>
      </c>
      <c r="B80" s="366"/>
      <c r="C80" s="366"/>
    </row>
    <row r="81" spans="1:3">
      <c r="A81" s="366" t="s">
        <v>296</v>
      </c>
      <c r="B81" s="366"/>
      <c r="C81" s="366"/>
    </row>
    <row r="82" spans="1:3">
      <c r="A82" s="116"/>
      <c r="B82" s="34"/>
      <c r="C82" s="117"/>
    </row>
    <row r="83" spans="1:3">
      <c r="A83" s="113" t="s">
        <v>90</v>
      </c>
      <c r="B83" s="48" t="s">
        <v>91</v>
      </c>
      <c r="C83" s="83" t="s">
        <v>93</v>
      </c>
    </row>
    <row r="84" spans="1:3">
      <c r="A84" s="19" t="s">
        <v>297</v>
      </c>
      <c r="B84" s="19" t="s">
        <v>298</v>
      </c>
      <c r="C84" s="23">
        <v>18623.29</v>
      </c>
    </row>
    <row r="85" spans="1:3">
      <c r="A85" s="19" t="s">
        <v>299</v>
      </c>
      <c r="B85" s="19" t="s">
        <v>300</v>
      </c>
      <c r="C85" s="23">
        <v>10686.46</v>
      </c>
    </row>
    <row r="86" spans="1:3">
      <c r="A86" s="19" t="s">
        <v>301</v>
      </c>
      <c r="B86" s="19" t="s">
        <v>302</v>
      </c>
      <c r="C86" s="23">
        <v>10295.01</v>
      </c>
    </row>
    <row r="87" spans="1:3">
      <c r="A87" s="19" t="s">
        <v>303</v>
      </c>
      <c r="B87" s="19" t="s">
        <v>304</v>
      </c>
      <c r="C87" s="23">
        <v>7486.61</v>
      </c>
    </row>
    <row r="88" spans="1:3">
      <c r="A88" s="19" t="s">
        <v>305</v>
      </c>
      <c r="B88" s="19" t="s">
        <v>306</v>
      </c>
      <c r="C88" s="23">
        <v>4664.42</v>
      </c>
    </row>
    <row r="89" spans="1:3">
      <c r="A89" s="19" t="s">
        <v>307</v>
      </c>
      <c r="B89" s="19" t="s">
        <v>308</v>
      </c>
      <c r="C89" s="23">
        <v>3969.7</v>
      </c>
    </row>
    <row r="90" spans="1:3">
      <c r="A90" s="19" t="s">
        <v>641</v>
      </c>
      <c r="B90" s="19" t="s">
        <v>642</v>
      </c>
      <c r="C90" s="23">
        <v>2370</v>
      </c>
    </row>
    <row r="91" spans="1:3">
      <c r="A91" s="19" t="s">
        <v>309</v>
      </c>
      <c r="B91" s="19" t="s">
        <v>310</v>
      </c>
      <c r="C91" s="23">
        <v>753.84</v>
      </c>
    </row>
    <row r="92" spans="1:3">
      <c r="A92" s="19" t="s">
        <v>311</v>
      </c>
      <c r="B92" s="19" t="s">
        <v>312</v>
      </c>
      <c r="C92" s="23">
        <v>3083.04</v>
      </c>
    </row>
    <row r="93" spans="1:3">
      <c r="A93" s="19" t="s">
        <v>314</v>
      </c>
      <c r="B93" s="19" t="s">
        <v>315</v>
      </c>
      <c r="C93" s="23">
        <v>300</v>
      </c>
    </row>
    <row r="94" spans="1:3">
      <c r="A94" s="19" t="s">
        <v>316</v>
      </c>
      <c r="B94" s="19" t="s">
        <v>317</v>
      </c>
      <c r="C94" s="23">
        <v>4305.18</v>
      </c>
    </row>
    <row r="95" spans="1:3">
      <c r="A95" s="19" t="s">
        <v>318</v>
      </c>
      <c r="B95" s="19" t="s">
        <v>319</v>
      </c>
      <c r="C95" s="23">
        <v>114.6</v>
      </c>
    </row>
    <row r="96" spans="1:3">
      <c r="A96" s="19" t="s">
        <v>553</v>
      </c>
      <c r="B96" s="19" t="s">
        <v>554</v>
      </c>
      <c r="C96" s="23">
        <v>1118.6400000000001</v>
      </c>
    </row>
    <row r="97" spans="1:3">
      <c r="A97" s="19" t="s">
        <v>320</v>
      </c>
      <c r="B97" s="19" t="s">
        <v>321</v>
      </c>
      <c r="C97" s="23">
        <v>993.63</v>
      </c>
    </row>
    <row r="98" spans="1:3">
      <c r="A98" s="19" t="s">
        <v>322</v>
      </c>
      <c r="B98" s="19" t="s">
        <v>323</v>
      </c>
      <c r="C98" s="23">
        <v>510</v>
      </c>
    </row>
    <row r="99" spans="1:3">
      <c r="A99" s="19" t="s">
        <v>324</v>
      </c>
      <c r="B99" s="19" t="s">
        <v>325</v>
      </c>
      <c r="C99" s="23">
        <v>887.6</v>
      </c>
    </row>
    <row r="100" spans="1:3">
      <c r="A100" s="19" t="s">
        <v>555</v>
      </c>
      <c r="B100" s="19" t="s">
        <v>556</v>
      </c>
      <c r="C100" s="23">
        <v>1348.48</v>
      </c>
    </row>
    <row r="101" spans="1:3">
      <c r="A101" s="19" t="s">
        <v>643</v>
      </c>
      <c r="B101" s="19" t="s">
        <v>644</v>
      </c>
      <c r="C101" s="23">
        <v>1478</v>
      </c>
    </row>
    <row r="102" spans="1:3">
      <c r="A102" s="19" t="s">
        <v>645</v>
      </c>
      <c r="B102" s="19" t="s">
        <v>646</v>
      </c>
      <c r="C102" s="23">
        <v>1018.98</v>
      </c>
    </row>
    <row r="103" spans="1:3">
      <c r="A103" s="19" t="s">
        <v>326</v>
      </c>
      <c r="B103" s="19" t="s">
        <v>327</v>
      </c>
      <c r="C103" s="23">
        <v>1579.56</v>
      </c>
    </row>
    <row r="104" spans="1:3">
      <c r="A104" s="19" t="s">
        <v>328</v>
      </c>
      <c r="B104" s="19" t="s">
        <v>329</v>
      </c>
      <c r="C104" s="23">
        <v>1531.9</v>
      </c>
    </row>
    <row r="105" spans="1:3">
      <c r="A105" s="19" t="s">
        <v>418</v>
      </c>
      <c r="B105" s="19" t="s">
        <v>362</v>
      </c>
      <c r="C105" s="23">
        <v>786.4</v>
      </c>
    </row>
    <row r="106" spans="1:3">
      <c r="A106" s="19" t="s">
        <v>330</v>
      </c>
      <c r="B106" s="19" t="s">
        <v>331</v>
      </c>
      <c r="C106" s="23">
        <v>1000</v>
      </c>
    </row>
    <row r="107" spans="1:3">
      <c r="A107" s="19" t="s">
        <v>647</v>
      </c>
      <c r="B107" s="19" t="s">
        <v>648</v>
      </c>
      <c r="C107" s="23">
        <v>337</v>
      </c>
    </row>
    <row r="108" spans="1:3">
      <c r="A108" s="19" t="s">
        <v>332</v>
      </c>
      <c r="B108" s="19" t="s">
        <v>333</v>
      </c>
      <c r="C108" s="23">
        <v>162.80000000000001</v>
      </c>
    </row>
    <row r="109" spans="1:3">
      <c r="A109" s="19" t="s">
        <v>649</v>
      </c>
      <c r="B109" s="19" t="s">
        <v>650</v>
      </c>
      <c r="C109" s="23">
        <v>4314</v>
      </c>
    </row>
    <row r="110" spans="1:3">
      <c r="A110" s="19" t="s">
        <v>651</v>
      </c>
      <c r="B110" s="19" t="s">
        <v>652</v>
      </c>
      <c r="C110" s="23">
        <v>2000</v>
      </c>
    </row>
    <row r="111" spans="1:3">
      <c r="A111" s="19" t="s">
        <v>653</v>
      </c>
      <c r="B111" s="19" t="s">
        <v>654</v>
      </c>
      <c r="C111" s="23">
        <v>571.79999999999995</v>
      </c>
    </row>
    <row r="112" spans="1:3">
      <c r="A112" s="19" t="s">
        <v>419</v>
      </c>
      <c r="B112" s="19" t="s">
        <v>420</v>
      </c>
      <c r="C112" s="23">
        <v>1259.5</v>
      </c>
    </row>
    <row r="113" spans="1:3">
      <c r="A113" s="19" t="s">
        <v>655</v>
      </c>
      <c r="B113" s="19" t="s">
        <v>656</v>
      </c>
      <c r="C113" s="23">
        <v>1280</v>
      </c>
    </row>
    <row r="114" spans="1:3">
      <c r="A114" s="19" t="s">
        <v>657</v>
      </c>
      <c r="B114" s="19" t="s">
        <v>658</v>
      </c>
      <c r="C114" s="23">
        <v>2900</v>
      </c>
    </row>
    <row r="115" spans="1:3">
      <c r="A115" s="19" t="s">
        <v>659</v>
      </c>
      <c r="B115" s="19" t="s">
        <v>660</v>
      </c>
      <c r="C115" s="23">
        <v>700</v>
      </c>
    </row>
    <row r="116" spans="1:3">
      <c r="A116" s="19" t="s">
        <v>661</v>
      </c>
      <c r="B116" s="19" t="s">
        <v>662</v>
      </c>
      <c r="C116" s="23">
        <v>1750</v>
      </c>
    </row>
    <row r="117" spans="1:3">
      <c r="A117" s="19" t="s">
        <v>334</v>
      </c>
      <c r="B117" s="19" t="s">
        <v>335</v>
      </c>
      <c r="C117" s="23">
        <v>7934.89</v>
      </c>
    </row>
    <row r="118" spans="1:3">
      <c r="A118" s="19" t="s">
        <v>336</v>
      </c>
      <c r="B118" s="19" t="s">
        <v>337</v>
      </c>
      <c r="C118" s="23">
        <v>3525</v>
      </c>
    </row>
    <row r="119" spans="1:3">
      <c r="A119" s="19" t="s">
        <v>338</v>
      </c>
      <c r="B119" s="19" t="s">
        <v>339</v>
      </c>
      <c r="C119" s="23">
        <v>4127.6400000000003</v>
      </c>
    </row>
    <row r="120" spans="1:3">
      <c r="A120" s="19" t="s">
        <v>340</v>
      </c>
      <c r="B120" s="19" t="s">
        <v>341</v>
      </c>
      <c r="C120" s="23">
        <v>2591.91</v>
      </c>
    </row>
    <row r="121" spans="1:3">
      <c r="A121" s="19" t="s">
        <v>342</v>
      </c>
      <c r="B121" s="19" t="s">
        <v>343</v>
      </c>
      <c r="C121" s="23">
        <v>3462</v>
      </c>
    </row>
    <row r="122" spans="1:3">
      <c r="A122" s="19" t="s">
        <v>344</v>
      </c>
      <c r="B122" s="19" t="s">
        <v>345</v>
      </c>
      <c r="C122" s="23">
        <v>10260</v>
      </c>
    </row>
    <row r="123" spans="1:3">
      <c r="A123" s="19" t="s">
        <v>346</v>
      </c>
      <c r="B123" s="19" t="s">
        <v>347</v>
      </c>
      <c r="C123" s="23">
        <v>1170</v>
      </c>
    </row>
    <row r="124" spans="1:3">
      <c r="A124" s="19" t="s">
        <v>663</v>
      </c>
      <c r="B124" s="19" t="s">
        <v>664</v>
      </c>
      <c r="C124" s="23">
        <v>226</v>
      </c>
    </row>
    <row r="125" spans="1:3">
      <c r="A125" s="19" t="s">
        <v>348</v>
      </c>
      <c r="B125" s="19" t="s">
        <v>349</v>
      </c>
      <c r="C125" s="23">
        <v>1568.35</v>
      </c>
    </row>
    <row r="126" spans="1:3">
      <c r="A126" s="19" t="s">
        <v>421</v>
      </c>
      <c r="B126" s="19" t="s">
        <v>422</v>
      </c>
      <c r="C126" s="23">
        <v>131.24</v>
      </c>
    </row>
    <row r="127" spans="1:3">
      <c r="A127" s="19" t="s">
        <v>799</v>
      </c>
      <c r="B127" s="19" t="s">
        <v>800</v>
      </c>
      <c r="C127" s="23">
        <v>1149.8699999999999</v>
      </c>
    </row>
    <row r="128" spans="1:3">
      <c r="A128" s="19" t="s">
        <v>350</v>
      </c>
      <c r="B128" s="19" t="s">
        <v>351</v>
      </c>
      <c r="C128" s="23">
        <v>1690</v>
      </c>
    </row>
    <row r="129" spans="1:5">
      <c r="A129" s="19" t="s">
        <v>352</v>
      </c>
      <c r="B129" s="19" t="s">
        <v>353</v>
      </c>
      <c r="C129" s="23">
        <v>3245.9</v>
      </c>
    </row>
    <row r="130" spans="1:5">
      <c r="A130" s="19" t="s">
        <v>354</v>
      </c>
      <c r="B130" s="19" t="s">
        <v>355</v>
      </c>
      <c r="C130" s="23">
        <v>238</v>
      </c>
    </row>
    <row r="131" spans="1:5">
      <c r="A131" s="19" t="s">
        <v>423</v>
      </c>
      <c r="B131" s="19" t="s">
        <v>424</v>
      </c>
      <c r="C131" s="23">
        <v>1274.4000000000001</v>
      </c>
    </row>
    <row r="132" spans="1:5">
      <c r="A132" s="19" t="s">
        <v>425</v>
      </c>
      <c r="B132" s="19" t="s">
        <v>426</v>
      </c>
      <c r="C132" s="23">
        <v>5189.1499999999996</v>
      </c>
    </row>
    <row r="133" spans="1:5">
      <c r="A133" s="19" t="s">
        <v>801</v>
      </c>
      <c r="B133" s="19" t="s">
        <v>802</v>
      </c>
      <c r="C133" s="23">
        <v>500</v>
      </c>
    </row>
    <row r="134" spans="1:5">
      <c r="A134" s="19" t="s">
        <v>356</v>
      </c>
      <c r="B134" s="19" t="s">
        <v>357</v>
      </c>
      <c r="C134" s="23">
        <v>14531.7</v>
      </c>
    </row>
    <row r="135" spans="1:5">
      <c r="A135" s="19" t="s">
        <v>358</v>
      </c>
      <c r="B135" s="19" t="s">
        <v>359</v>
      </c>
      <c r="C135" s="23">
        <v>50</v>
      </c>
    </row>
    <row r="136" spans="1:5">
      <c r="A136" s="19" t="s">
        <v>360</v>
      </c>
      <c r="B136" s="19" t="s">
        <v>361</v>
      </c>
      <c r="C136" s="23">
        <v>80</v>
      </c>
    </row>
    <row r="137" spans="1:5">
      <c r="A137" s="19" t="s">
        <v>665</v>
      </c>
      <c r="B137" s="19" t="s">
        <v>666</v>
      </c>
      <c r="C137" s="23">
        <v>148.1</v>
      </c>
    </row>
    <row r="138" spans="1:5">
      <c r="A138" s="19" t="s">
        <v>667</v>
      </c>
      <c r="B138" s="19" t="s">
        <v>668</v>
      </c>
      <c r="C138" s="23">
        <v>5482.5</v>
      </c>
    </row>
    <row r="139" spans="1:5">
      <c r="A139" s="19" t="s">
        <v>669</v>
      </c>
      <c r="B139" s="19" t="s">
        <v>670</v>
      </c>
      <c r="C139" s="23">
        <v>4176.1000000000004</v>
      </c>
    </row>
    <row r="140" spans="1:5">
      <c r="A140" s="19" t="s">
        <v>671</v>
      </c>
      <c r="B140" s="19" t="s">
        <v>672</v>
      </c>
      <c r="C140" s="23">
        <v>1675</v>
      </c>
    </row>
    <row r="141" spans="1:5">
      <c r="A141" s="19" t="s">
        <v>673</v>
      </c>
      <c r="B141" s="19" t="s">
        <v>674</v>
      </c>
      <c r="C141" s="23">
        <v>332</v>
      </c>
    </row>
    <row r="142" spans="1:5">
      <c r="A142" s="19" t="s">
        <v>427</v>
      </c>
      <c r="B142" s="19" t="s">
        <v>428</v>
      </c>
      <c r="C142" s="23">
        <v>590</v>
      </c>
      <c r="E142" s="133"/>
    </row>
    <row r="143" spans="1:5">
      <c r="A143" s="19" t="s">
        <v>675</v>
      </c>
      <c r="B143" s="19" t="s">
        <v>676</v>
      </c>
      <c r="C143" s="23">
        <v>890</v>
      </c>
    </row>
    <row r="144" spans="1:5">
      <c r="A144" s="19" t="s">
        <v>677</v>
      </c>
      <c r="B144" s="19" t="s">
        <v>678</v>
      </c>
      <c r="C144" s="23">
        <v>600</v>
      </c>
    </row>
    <row r="145" spans="1:3">
      <c r="A145" s="19" t="s">
        <v>679</v>
      </c>
      <c r="B145" s="19" t="s">
        <v>680</v>
      </c>
      <c r="C145" s="23">
        <v>3890</v>
      </c>
    </row>
    <row r="146" spans="1:3">
      <c r="A146" s="19" t="s">
        <v>681</v>
      </c>
      <c r="B146" s="19" t="s">
        <v>682</v>
      </c>
      <c r="C146" s="23">
        <v>1800</v>
      </c>
    </row>
    <row r="147" spans="1:3">
      <c r="A147" s="19" t="s">
        <v>363</v>
      </c>
      <c r="B147" s="19" t="s">
        <v>364</v>
      </c>
      <c r="C147" s="23">
        <v>6196.7</v>
      </c>
    </row>
    <row r="148" spans="1:3">
      <c r="A148" s="19" t="s">
        <v>683</v>
      </c>
      <c r="B148" s="19" t="s">
        <v>684</v>
      </c>
      <c r="C148" s="23">
        <v>10800</v>
      </c>
    </row>
    <row r="149" spans="1:3">
      <c r="A149" s="19" t="s">
        <v>803</v>
      </c>
      <c r="B149" s="19" t="s">
        <v>804</v>
      </c>
      <c r="C149" s="23">
        <v>800</v>
      </c>
    </row>
    <row r="150" spans="1:3">
      <c r="A150" s="19" t="s">
        <v>685</v>
      </c>
      <c r="B150" s="19" t="s">
        <v>686</v>
      </c>
      <c r="C150" s="23">
        <v>3231.27</v>
      </c>
    </row>
    <row r="151" spans="1:3">
      <c r="A151" s="19" t="s">
        <v>559</v>
      </c>
      <c r="B151" s="19" t="s">
        <v>560</v>
      </c>
      <c r="C151" s="23">
        <v>5320.6</v>
      </c>
    </row>
    <row r="152" spans="1:3">
      <c r="A152" s="19" t="s">
        <v>365</v>
      </c>
      <c r="B152" s="19" t="s">
        <v>366</v>
      </c>
      <c r="C152" s="23">
        <v>35.35</v>
      </c>
    </row>
    <row r="153" spans="1:3">
      <c r="A153" s="19" t="s">
        <v>687</v>
      </c>
      <c r="B153" s="19" t="s">
        <v>688</v>
      </c>
      <c r="C153" s="23">
        <v>3000</v>
      </c>
    </row>
    <row r="154" spans="1:3">
      <c r="A154" s="19" t="s">
        <v>689</v>
      </c>
      <c r="B154" s="19" t="s">
        <v>306</v>
      </c>
      <c r="C154" s="23">
        <v>2000</v>
      </c>
    </row>
    <row r="155" spans="1:3">
      <c r="A155" s="19" t="s">
        <v>805</v>
      </c>
      <c r="B155" s="19" t="s">
        <v>806</v>
      </c>
      <c r="C155" s="23">
        <v>375</v>
      </c>
    </row>
    <row r="156" spans="1:3">
      <c r="A156" s="19" t="s">
        <v>807</v>
      </c>
      <c r="B156" s="19" t="s">
        <v>808</v>
      </c>
      <c r="C156" s="23">
        <v>80</v>
      </c>
    </row>
    <row r="157" spans="1:3">
      <c r="A157" s="19" t="s">
        <v>367</v>
      </c>
      <c r="B157" s="19" t="s">
        <v>368</v>
      </c>
      <c r="C157" s="23">
        <v>1083.8</v>
      </c>
    </row>
    <row r="158" spans="1:3">
      <c r="A158" s="19" t="s">
        <v>369</v>
      </c>
      <c r="B158" s="19" t="s">
        <v>370</v>
      </c>
      <c r="C158" s="23">
        <v>3669</v>
      </c>
    </row>
    <row r="159" spans="1:3">
      <c r="A159" s="19" t="s">
        <v>371</v>
      </c>
      <c r="B159" s="19" t="s">
        <v>372</v>
      </c>
      <c r="C159" s="23">
        <v>904.5</v>
      </c>
    </row>
    <row r="160" spans="1:3">
      <c r="A160" s="19" t="s">
        <v>373</v>
      </c>
      <c r="B160" s="19" t="s">
        <v>374</v>
      </c>
      <c r="C160" s="23">
        <v>1130.3499999999999</v>
      </c>
    </row>
    <row r="161" spans="1:4">
      <c r="A161" s="19" t="s">
        <v>690</v>
      </c>
      <c r="B161" s="19" t="s">
        <v>691</v>
      </c>
      <c r="C161" s="23">
        <v>3511.1</v>
      </c>
    </row>
    <row r="162" spans="1:4">
      <c r="A162" s="19" t="s">
        <v>375</v>
      </c>
      <c r="B162" s="19" t="s">
        <v>313</v>
      </c>
      <c r="C162" s="23">
        <v>7001</v>
      </c>
    </row>
    <row r="163" spans="1:4">
      <c r="A163" s="19" t="s">
        <v>376</v>
      </c>
      <c r="B163" s="19" t="s">
        <v>377</v>
      </c>
      <c r="C163" s="23">
        <v>48701.67</v>
      </c>
    </row>
    <row r="164" spans="1:4" ht="17.25" thickBot="1">
      <c r="A164" s="378" t="s">
        <v>95</v>
      </c>
      <c r="B164" s="379" t="s">
        <v>95</v>
      </c>
      <c r="C164" s="130">
        <f>SUM(C84:C163)</f>
        <v>274550.53000000003</v>
      </c>
      <c r="D164" s="53" t="s">
        <v>736</v>
      </c>
    </row>
    <row r="165" spans="1:4" ht="17.25" thickTop="1">
      <c r="A165" s="128"/>
      <c r="B165" s="53"/>
      <c r="C165" s="120"/>
    </row>
    <row r="166" spans="1:4" ht="12.75" customHeight="1">
      <c r="A166" s="371" t="s">
        <v>378</v>
      </c>
      <c r="B166" s="371"/>
      <c r="C166" s="371"/>
    </row>
    <row r="167" spans="1:4">
      <c r="A167" s="128"/>
      <c r="B167" s="53"/>
      <c r="C167" s="120"/>
    </row>
    <row r="168" spans="1:4">
      <c r="A168" s="366" t="s">
        <v>379</v>
      </c>
      <c r="B168" s="366"/>
      <c r="C168" s="366"/>
    </row>
    <row r="169" spans="1:4">
      <c r="A169" s="366" t="s">
        <v>380</v>
      </c>
      <c r="B169" s="366"/>
      <c r="C169" s="366"/>
    </row>
    <row r="170" spans="1:4">
      <c r="A170" s="367"/>
      <c r="B170" s="367"/>
      <c r="C170" s="367"/>
    </row>
    <row r="171" spans="1:4">
      <c r="A171" s="116"/>
      <c r="B171" s="34"/>
      <c r="C171" s="117"/>
    </row>
    <row r="172" spans="1:4">
      <c r="A172" s="113" t="s">
        <v>90</v>
      </c>
      <c r="B172" s="48" t="s">
        <v>91</v>
      </c>
      <c r="C172" s="83" t="s">
        <v>93</v>
      </c>
    </row>
    <row r="173" spans="1:4">
      <c r="A173" s="19" t="s">
        <v>443</v>
      </c>
      <c r="B173" s="19" t="s">
        <v>444</v>
      </c>
      <c r="C173" s="32">
        <v>606.03</v>
      </c>
    </row>
    <row r="174" spans="1:4">
      <c r="A174" s="19" t="s">
        <v>692</v>
      </c>
      <c r="B174" s="19" t="s">
        <v>693</v>
      </c>
      <c r="C174" s="32">
        <v>530</v>
      </c>
    </row>
    <row r="175" spans="1:4">
      <c r="A175" s="19" t="s">
        <v>445</v>
      </c>
      <c r="B175" s="19" t="s">
        <v>446</v>
      </c>
      <c r="C175" s="32">
        <v>84.75</v>
      </c>
    </row>
    <row r="176" spans="1:4">
      <c r="A176" s="19" t="s">
        <v>447</v>
      </c>
      <c r="B176" s="19" t="s">
        <v>448</v>
      </c>
      <c r="C176" s="32">
        <v>90.81</v>
      </c>
    </row>
    <row r="177" spans="1:3">
      <c r="A177" s="19" t="s">
        <v>449</v>
      </c>
      <c r="B177" s="19" t="s">
        <v>450</v>
      </c>
      <c r="C177" s="32">
        <v>184.69</v>
      </c>
    </row>
    <row r="178" spans="1:3">
      <c r="A178" s="19" t="s">
        <v>451</v>
      </c>
      <c r="B178" s="19" t="s">
        <v>452</v>
      </c>
      <c r="C178" s="32">
        <v>3000</v>
      </c>
    </row>
    <row r="179" spans="1:3">
      <c r="A179" s="19" t="s">
        <v>453</v>
      </c>
      <c r="B179" s="19" t="s">
        <v>454</v>
      </c>
      <c r="C179" s="32">
        <v>995.08</v>
      </c>
    </row>
    <row r="180" spans="1:3">
      <c r="A180" s="19" t="s">
        <v>455</v>
      </c>
      <c r="B180" s="19" t="s">
        <v>456</v>
      </c>
      <c r="C180" s="32">
        <v>158.66</v>
      </c>
    </row>
    <row r="181" spans="1:3">
      <c r="A181" s="19" t="s">
        <v>694</v>
      </c>
      <c r="B181" s="19" t="s">
        <v>444</v>
      </c>
      <c r="C181" s="32">
        <v>969.04</v>
      </c>
    </row>
    <row r="182" spans="1:3">
      <c r="A182" s="19" t="s">
        <v>695</v>
      </c>
      <c r="B182" s="19" t="s">
        <v>693</v>
      </c>
      <c r="C182" s="32">
        <v>510</v>
      </c>
    </row>
    <row r="183" spans="1:3">
      <c r="A183" s="19" t="s">
        <v>696</v>
      </c>
      <c r="B183" s="19" t="s">
        <v>446</v>
      </c>
      <c r="C183" s="32">
        <v>540</v>
      </c>
    </row>
    <row r="184" spans="1:3">
      <c r="A184" s="19" t="s">
        <v>697</v>
      </c>
      <c r="B184" s="19" t="s">
        <v>448</v>
      </c>
      <c r="C184" s="32">
        <v>265.5</v>
      </c>
    </row>
    <row r="185" spans="1:3">
      <c r="A185" s="19" t="s">
        <v>698</v>
      </c>
      <c r="B185" s="19" t="s">
        <v>450</v>
      </c>
      <c r="C185" s="32">
        <v>190.68</v>
      </c>
    </row>
    <row r="186" spans="1:3">
      <c r="A186" s="19" t="s">
        <v>699</v>
      </c>
      <c r="B186" s="19" t="s">
        <v>452</v>
      </c>
      <c r="C186" s="32">
        <v>2200</v>
      </c>
    </row>
    <row r="187" spans="1:3">
      <c r="A187" s="19" t="s">
        <v>700</v>
      </c>
      <c r="B187" s="19" t="s">
        <v>454</v>
      </c>
      <c r="C187" s="32">
        <v>1133.5</v>
      </c>
    </row>
    <row r="188" spans="1:3">
      <c r="A188" s="19" t="s">
        <v>701</v>
      </c>
      <c r="B188" s="19" t="s">
        <v>702</v>
      </c>
      <c r="C188" s="320">
        <v>44.5</v>
      </c>
    </row>
    <row r="189" spans="1:3">
      <c r="A189" s="19" t="s">
        <v>703</v>
      </c>
      <c r="B189" s="19" t="s">
        <v>693</v>
      </c>
      <c r="C189" s="32">
        <v>260.17</v>
      </c>
    </row>
    <row r="190" spans="1:3">
      <c r="A190" s="19" t="s">
        <v>704</v>
      </c>
      <c r="B190" s="19" t="s">
        <v>450</v>
      </c>
      <c r="C190" s="32">
        <v>257.29000000000002</v>
      </c>
    </row>
    <row r="191" spans="1:3">
      <c r="A191" s="19" t="s">
        <v>705</v>
      </c>
      <c r="B191" s="19" t="s">
        <v>706</v>
      </c>
      <c r="C191" s="32">
        <v>3600</v>
      </c>
    </row>
    <row r="192" spans="1:3">
      <c r="A192" s="19" t="s">
        <v>707</v>
      </c>
      <c r="B192" s="19" t="s">
        <v>454</v>
      </c>
      <c r="C192" s="32">
        <v>13</v>
      </c>
    </row>
    <row r="193" spans="1:3">
      <c r="A193" s="19" t="s">
        <v>708</v>
      </c>
      <c r="B193" s="19" t="s">
        <v>702</v>
      </c>
      <c r="C193" s="32">
        <v>15.41</v>
      </c>
    </row>
    <row r="194" spans="1:3">
      <c r="A194" s="19" t="s">
        <v>709</v>
      </c>
      <c r="B194" s="19" t="s">
        <v>693</v>
      </c>
      <c r="C194" s="32">
        <v>308.89999999999998</v>
      </c>
    </row>
    <row r="195" spans="1:3">
      <c r="A195" s="19" t="s">
        <v>710</v>
      </c>
      <c r="B195" s="19" t="s">
        <v>706</v>
      </c>
      <c r="C195" s="32">
        <v>2400</v>
      </c>
    </row>
    <row r="196" spans="1:3">
      <c r="A196" s="19" t="s">
        <v>711</v>
      </c>
      <c r="B196" s="19" t="s">
        <v>693</v>
      </c>
      <c r="C196" s="32">
        <v>1006.8</v>
      </c>
    </row>
    <row r="197" spans="1:3">
      <c r="A197" s="19" t="s">
        <v>712</v>
      </c>
      <c r="B197" s="19" t="s">
        <v>693</v>
      </c>
      <c r="C197" s="32">
        <v>64.41</v>
      </c>
    </row>
    <row r="198" spans="1:3">
      <c r="A198" s="19" t="s">
        <v>809</v>
      </c>
      <c r="B198" s="19" t="s">
        <v>450</v>
      </c>
      <c r="C198" s="32">
        <v>81.87</v>
      </c>
    </row>
    <row r="199" spans="1:3">
      <c r="A199" s="19" t="s">
        <v>713</v>
      </c>
      <c r="B199" s="19" t="s">
        <v>714</v>
      </c>
      <c r="C199" s="32">
        <v>3313.89</v>
      </c>
    </row>
    <row r="200" spans="1:3">
      <c r="A200" s="19" t="s">
        <v>715</v>
      </c>
      <c r="B200" s="19" t="s">
        <v>716</v>
      </c>
      <c r="C200" s="32">
        <v>3741.12</v>
      </c>
    </row>
    <row r="201" spans="1:3">
      <c r="A201" s="19" t="s">
        <v>717</v>
      </c>
      <c r="B201" s="19" t="s">
        <v>718</v>
      </c>
      <c r="C201" s="32">
        <v>1101.69</v>
      </c>
    </row>
    <row r="202" spans="1:3">
      <c r="A202" s="19" t="s">
        <v>719</v>
      </c>
      <c r="B202" s="19" t="s">
        <v>720</v>
      </c>
      <c r="C202" s="32">
        <v>646.51</v>
      </c>
    </row>
    <row r="203" spans="1:3">
      <c r="A203" s="19" t="s">
        <v>721</v>
      </c>
      <c r="B203" s="19" t="s">
        <v>381</v>
      </c>
      <c r="C203" s="32">
        <v>2194.56</v>
      </c>
    </row>
    <row r="204" spans="1:3">
      <c r="A204" s="19" t="s">
        <v>722</v>
      </c>
      <c r="B204" s="19" t="s">
        <v>461</v>
      </c>
      <c r="C204" s="32">
        <v>13000</v>
      </c>
    </row>
    <row r="205" spans="1:3">
      <c r="A205" s="19" t="s">
        <v>723</v>
      </c>
      <c r="B205" s="19" t="s">
        <v>454</v>
      </c>
      <c r="C205" s="32">
        <v>374</v>
      </c>
    </row>
    <row r="206" spans="1:3">
      <c r="A206" s="19" t="s">
        <v>724</v>
      </c>
      <c r="B206" s="19" t="s">
        <v>702</v>
      </c>
      <c r="C206" s="32">
        <v>364.07</v>
      </c>
    </row>
    <row r="207" spans="1:3">
      <c r="A207" s="19" t="s">
        <v>725</v>
      </c>
      <c r="B207" s="19" t="s">
        <v>444</v>
      </c>
      <c r="C207" s="32">
        <v>2185.91</v>
      </c>
    </row>
    <row r="208" spans="1:3">
      <c r="A208" s="19" t="s">
        <v>726</v>
      </c>
      <c r="B208" s="19" t="s">
        <v>693</v>
      </c>
      <c r="C208" s="32">
        <v>2490.5100000000002</v>
      </c>
    </row>
    <row r="209" spans="1:4">
      <c r="A209" s="19" t="s">
        <v>727</v>
      </c>
      <c r="B209" s="19" t="s">
        <v>446</v>
      </c>
      <c r="C209" s="32">
        <v>304.5</v>
      </c>
    </row>
    <row r="210" spans="1:4">
      <c r="A210" s="19" t="s">
        <v>728</v>
      </c>
      <c r="B210" s="19" t="s">
        <v>448</v>
      </c>
      <c r="C210" s="32">
        <v>79.47</v>
      </c>
    </row>
    <row r="211" spans="1:4">
      <c r="A211" s="19" t="s">
        <v>729</v>
      </c>
      <c r="B211" s="19" t="s">
        <v>450</v>
      </c>
      <c r="C211" s="32">
        <v>843.91</v>
      </c>
    </row>
    <row r="212" spans="1:4">
      <c r="A212" s="19" t="s">
        <v>730</v>
      </c>
      <c r="B212" s="19" t="s">
        <v>452</v>
      </c>
      <c r="C212" s="32">
        <v>6000</v>
      </c>
    </row>
    <row r="213" spans="1:4">
      <c r="A213" s="19" t="s">
        <v>731</v>
      </c>
      <c r="B213" s="19" t="s">
        <v>454</v>
      </c>
      <c r="C213" s="32">
        <v>529</v>
      </c>
    </row>
    <row r="214" spans="1:4">
      <c r="A214" s="19" t="s">
        <v>732</v>
      </c>
      <c r="B214" s="19" t="s">
        <v>702</v>
      </c>
      <c r="C214" s="32">
        <v>164.92</v>
      </c>
    </row>
    <row r="215" spans="1:4">
      <c r="A215" s="19" t="s">
        <v>457</v>
      </c>
      <c r="B215" s="19" t="s">
        <v>381</v>
      </c>
      <c r="C215" s="32">
        <v>492.44</v>
      </c>
    </row>
    <row r="216" spans="1:4">
      <c r="A216" s="19" t="s">
        <v>458</v>
      </c>
      <c r="B216" s="19" t="s">
        <v>382</v>
      </c>
      <c r="C216" s="32">
        <v>1422.97</v>
      </c>
    </row>
    <row r="217" spans="1:4">
      <c r="A217" s="19" t="s">
        <v>459</v>
      </c>
      <c r="B217" s="19" t="s">
        <v>383</v>
      </c>
      <c r="C217" s="32">
        <v>456.72</v>
      </c>
    </row>
    <row r="218" spans="1:4">
      <c r="A218" s="19" t="s">
        <v>460</v>
      </c>
      <c r="B218" s="19" t="s">
        <v>461</v>
      </c>
      <c r="C218" s="32">
        <v>1600</v>
      </c>
    </row>
    <row r="219" spans="1:4">
      <c r="A219" s="19" t="s">
        <v>733</v>
      </c>
      <c r="B219" s="19" t="s">
        <v>716</v>
      </c>
      <c r="C219" s="32">
        <v>483.05</v>
      </c>
    </row>
    <row r="220" spans="1:4">
      <c r="A220" s="19" t="s">
        <v>462</v>
      </c>
      <c r="B220" s="19" t="s">
        <v>463</v>
      </c>
      <c r="C220" s="32">
        <v>363.89</v>
      </c>
    </row>
    <row r="221" spans="1:4">
      <c r="A221" s="19" t="s">
        <v>464</v>
      </c>
      <c r="B221" s="19" t="s">
        <v>465</v>
      </c>
      <c r="C221" s="32">
        <v>96</v>
      </c>
    </row>
    <row r="222" spans="1:4">
      <c r="A222" s="19" t="s">
        <v>734</v>
      </c>
      <c r="B222" s="19" t="s">
        <v>735</v>
      </c>
      <c r="C222" s="32">
        <v>16</v>
      </c>
    </row>
    <row r="223" spans="1:4">
      <c r="A223" s="32"/>
      <c r="B223" s="131" t="s">
        <v>95</v>
      </c>
      <c r="C223" s="132">
        <f>SUM(C173:C222)</f>
        <v>61776.220000000008</v>
      </c>
      <c r="D223" s="53" t="s">
        <v>736</v>
      </c>
    </row>
    <row r="224" spans="1:4" ht="17.25" thickBot="1">
      <c r="A224" s="53"/>
      <c r="B224" s="53"/>
      <c r="C224" s="133"/>
    </row>
    <row r="225" spans="1:4" ht="17.25" thickBot="1">
      <c r="A225" s="383" t="s">
        <v>384</v>
      </c>
      <c r="B225" s="384"/>
      <c r="C225" s="134">
        <f>+C223</f>
        <v>61776.220000000008</v>
      </c>
    </row>
    <row r="226" spans="1:4">
      <c r="A226" s="124"/>
      <c r="B226" s="125"/>
      <c r="C226" s="126"/>
    </row>
    <row r="227" spans="1:4">
      <c r="A227" s="124"/>
      <c r="B227" s="125"/>
      <c r="C227" s="126"/>
    </row>
    <row r="228" spans="1:4" ht="12.75" customHeight="1">
      <c r="A228" s="371" t="s">
        <v>385</v>
      </c>
      <c r="B228" s="371"/>
      <c r="C228" s="371"/>
    </row>
    <row r="229" spans="1:4">
      <c r="A229" s="371"/>
      <c r="B229" s="371"/>
      <c r="C229" s="371"/>
    </row>
    <row r="230" spans="1:4">
      <c r="A230" s="366" t="s">
        <v>386</v>
      </c>
      <c r="B230" s="366"/>
      <c r="C230" s="366"/>
    </row>
    <row r="231" spans="1:4">
      <c r="A231" s="366" t="s">
        <v>387</v>
      </c>
      <c r="B231" s="366"/>
      <c r="C231" s="366"/>
    </row>
    <row r="232" spans="1:4">
      <c r="A232" s="116"/>
      <c r="B232" s="34"/>
      <c r="C232" s="117"/>
    </row>
    <row r="233" spans="1:4">
      <c r="A233" s="113" t="s">
        <v>90</v>
      </c>
      <c r="B233" s="48" t="s">
        <v>91</v>
      </c>
      <c r="C233" s="83" t="s">
        <v>93</v>
      </c>
    </row>
    <row r="234" spans="1:4">
      <c r="A234" s="114" t="s">
        <v>388</v>
      </c>
      <c r="B234" s="114" t="s">
        <v>389</v>
      </c>
      <c r="C234" s="114">
        <v>4372.88</v>
      </c>
    </row>
    <row r="235" spans="1:4">
      <c r="A235" s="114" t="s">
        <v>390</v>
      </c>
      <c r="B235" s="114" t="s">
        <v>391</v>
      </c>
      <c r="C235" s="114">
        <v>381.36</v>
      </c>
    </row>
    <row r="236" spans="1:4">
      <c r="A236" s="114" t="s">
        <v>466</v>
      </c>
      <c r="B236" s="114" t="s">
        <v>467</v>
      </c>
      <c r="C236" s="114">
        <v>1279.6600000000001</v>
      </c>
    </row>
    <row r="237" spans="1:4" ht="17.25" thickBot="1">
      <c r="A237" s="378" t="s">
        <v>95</v>
      </c>
      <c r="B237" s="379" t="s">
        <v>95</v>
      </c>
      <c r="C237" s="130">
        <f>SUM(C234:C236)</f>
        <v>6033.9</v>
      </c>
      <c r="D237" s="53" t="s">
        <v>736</v>
      </c>
    </row>
    <row r="238" spans="1:4" ht="17.25" thickTop="1">
      <c r="A238" s="128"/>
      <c r="B238" s="53"/>
      <c r="C238" s="120"/>
    </row>
    <row r="239" spans="1:4" ht="12.75" customHeight="1">
      <c r="A239" s="371" t="s">
        <v>392</v>
      </c>
      <c r="B239" s="371"/>
      <c r="C239" s="371"/>
    </row>
    <row r="240" spans="1:4">
      <c r="A240" s="128"/>
      <c r="B240" s="53"/>
      <c r="C240" s="120"/>
    </row>
    <row r="241" spans="1:4">
      <c r="A241" s="366" t="s">
        <v>393</v>
      </c>
      <c r="B241" s="366"/>
      <c r="C241" s="366"/>
    </row>
    <row r="242" spans="1:4">
      <c r="A242" s="366" t="s">
        <v>394</v>
      </c>
      <c r="B242" s="366"/>
      <c r="C242" s="366"/>
    </row>
    <row r="243" spans="1:4">
      <c r="A243" s="116"/>
      <c r="B243" s="34"/>
      <c r="C243" s="117"/>
    </row>
    <row r="244" spans="1:4">
      <c r="A244" s="113" t="s">
        <v>90</v>
      </c>
      <c r="B244" s="48" t="s">
        <v>91</v>
      </c>
      <c r="C244" s="83" t="s">
        <v>93</v>
      </c>
    </row>
    <row r="245" spans="1:4">
      <c r="A245" s="32" t="s">
        <v>395</v>
      </c>
      <c r="B245" s="32" t="s">
        <v>396</v>
      </c>
      <c r="C245" s="114">
        <v>4766.3</v>
      </c>
    </row>
    <row r="246" spans="1:4">
      <c r="A246" s="32" t="s">
        <v>397</v>
      </c>
      <c r="B246" s="32" t="s">
        <v>398</v>
      </c>
      <c r="C246" s="114">
        <v>196.41</v>
      </c>
    </row>
    <row r="247" spans="1:4">
      <c r="A247" s="135"/>
      <c r="B247" s="136"/>
      <c r="C247" s="85"/>
    </row>
    <row r="248" spans="1:4" ht="17.25" thickBot="1">
      <c r="A248" s="372" t="s">
        <v>95</v>
      </c>
      <c r="B248" s="372"/>
      <c r="C248" s="79">
        <f>SUM(C245:C247)</f>
        <v>4962.71</v>
      </c>
      <c r="D248" s="53" t="s">
        <v>736</v>
      </c>
    </row>
    <row r="249" spans="1:4" ht="17.25" thickTop="1">
      <c r="A249" s="128"/>
      <c r="B249" s="53"/>
      <c r="C249" s="120"/>
    </row>
    <row r="250" spans="1:4" ht="12.75" customHeight="1">
      <c r="A250" s="371" t="s">
        <v>399</v>
      </c>
      <c r="B250" s="371"/>
      <c r="C250" s="371"/>
    </row>
  </sheetData>
  <mergeCells count="36">
    <mergeCell ref="A64:B64"/>
    <mergeCell ref="A1:B1"/>
    <mergeCell ref="A2:C2"/>
    <mergeCell ref="A7:C7"/>
    <mergeCell ref="A8:C8"/>
    <mergeCell ref="A29:B29"/>
    <mergeCell ref="A30:C30"/>
    <mergeCell ref="A31:C31"/>
    <mergeCell ref="A34:C34"/>
    <mergeCell ref="A35:C35"/>
    <mergeCell ref="A36:C36"/>
    <mergeCell ref="A3:C3"/>
    <mergeCell ref="A169:C169"/>
    <mergeCell ref="A66:C66"/>
    <mergeCell ref="A67:C67"/>
    <mergeCell ref="A70:C70"/>
    <mergeCell ref="A71:C71"/>
    <mergeCell ref="A76:B76"/>
    <mergeCell ref="A78:C78"/>
    <mergeCell ref="A80:C80"/>
    <mergeCell ref="A81:C81"/>
    <mergeCell ref="A164:B164"/>
    <mergeCell ref="A166:C166"/>
    <mergeCell ref="A168:C168"/>
    <mergeCell ref="A250:C250"/>
    <mergeCell ref="A170:C170"/>
    <mergeCell ref="A225:B225"/>
    <mergeCell ref="A228:C228"/>
    <mergeCell ref="A229:C229"/>
    <mergeCell ref="A230:C230"/>
    <mergeCell ref="A231:C231"/>
    <mergeCell ref="A237:B237"/>
    <mergeCell ref="A239:C239"/>
    <mergeCell ref="A241:C241"/>
    <mergeCell ref="A242:C242"/>
    <mergeCell ref="A248:B248"/>
  </mergeCells>
  <pageMargins left="0.7" right="0.7" top="0.75" bottom="0.75" header="0.3" footer="0.3"/>
  <pageSetup scale="65" orientation="portrait" horizontalDpi="0" verticalDpi="0" r:id="rId1"/>
  <rowBreaks count="2" manualBreakCount="2">
    <brk id="66" max="2" man="1"/>
    <brk id="125" max="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zoomScaleNormal="100" workbookViewId="0">
      <selection activeCell="N140" sqref="N140"/>
    </sheetView>
  </sheetViews>
  <sheetFormatPr baseColWidth="10" defaultRowHeight="12"/>
  <cols>
    <col min="1" max="1" width="46.140625" style="137" customWidth="1"/>
    <col min="2" max="16384" width="11.42578125" style="137"/>
  </cols>
  <sheetData>
    <row r="1" spans="1:12" s="294" customFormat="1" ht="14.25" customHeight="1">
      <c r="A1" s="292" t="s">
        <v>592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s="294" customFormat="1" ht="14.25" customHeight="1">
      <c r="A2" s="292" t="s">
        <v>593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ht="18" customHeight="1">
      <c r="A3" s="387" t="s">
        <v>468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</row>
    <row r="4" spans="1:12" ht="12" customHeight="1">
      <c r="A4" s="388" t="s">
        <v>740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</row>
    <row r="5" spans="1:12">
      <c r="A5" s="388" t="s">
        <v>2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</row>
    <row r="6" spans="1:12">
      <c r="A6" s="389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</row>
    <row r="7" spans="1:12" s="139" customFormat="1" ht="45">
      <c r="A7" s="138" t="s">
        <v>469</v>
      </c>
      <c r="B7" s="138" t="s">
        <v>470</v>
      </c>
      <c r="C7" s="138" t="s">
        <v>75</v>
      </c>
      <c r="D7" s="138" t="s">
        <v>471</v>
      </c>
      <c r="E7" s="138" t="s">
        <v>472</v>
      </c>
      <c r="F7" s="138" t="s">
        <v>473</v>
      </c>
      <c r="G7" s="138" t="s">
        <v>474</v>
      </c>
      <c r="H7" s="138" t="s">
        <v>79</v>
      </c>
      <c r="I7" s="138" t="s">
        <v>475</v>
      </c>
      <c r="J7" s="138" t="s">
        <v>476</v>
      </c>
      <c r="K7" s="138" t="s">
        <v>477</v>
      </c>
      <c r="L7" s="138" t="s">
        <v>478</v>
      </c>
    </row>
    <row r="8" spans="1:12" s="142" customFormat="1" ht="10.5" hidden="1" customHeight="1">
      <c r="A8" s="140" t="s">
        <v>479</v>
      </c>
      <c r="B8" s="141">
        <v>478263</v>
      </c>
      <c r="C8" s="141">
        <v>0</v>
      </c>
      <c r="D8" s="141">
        <v>4031</v>
      </c>
      <c r="E8" s="141">
        <v>1143867</v>
      </c>
      <c r="F8" s="141">
        <v>0</v>
      </c>
      <c r="G8" s="141">
        <v>0</v>
      </c>
      <c r="H8" s="141">
        <v>367373</v>
      </c>
      <c r="I8" s="141">
        <v>0</v>
      </c>
      <c r="J8" s="141">
        <v>0</v>
      </c>
      <c r="K8" s="141">
        <v>0</v>
      </c>
      <c r="L8" s="141">
        <v>1993534</v>
      </c>
    </row>
    <row r="9" spans="1:12" s="142" customFormat="1" ht="11.25" hidden="1" customHeight="1">
      <c r="A9" s="143" t="s">
        <v>480</v>
      </c>
      <c r="B9" s="144"/>
      <c r="C9" s="144"/>
      <c r="D9" s="144"/>
      <c r="E9" s="144">
        <v>63</v>
      </c>
      <c r="F9" s="144"/>
      <c r="G9" s="144"/>
      <c r="H9" s="144"/>
      <c r="I9" s="144"/>
      <c r="J9" s="144"/>
      <c r="K9" s="144"/>
      <c r="L9" s="144">
        <f>SUM(B9:K9)</f>
        <v>63</v>
      </c>
    </row>
    <row r="10" spans="1:12" s="142" customFormat="1" ht="9" hidden="1">
      <c r="A10" s="145" t="s">
        <v>481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>
        <f>SUM(B10:K10)</f>
        <v>0</v>
      </c>
    </row>
    <row r="11" spans="1:12" s="142" customFormat="1" ht="9" hidden="1">
      <c r="A11" s="145" t="s">
        <v>482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>
        <f>SUM(B11:K11)</f>
        <v>0</v>
      </c>
    </row>
    <row r="12" spans="1:12" s="142" customFormat="1" ht="9" hidden="1">
      <c r="A12" s="145" t="s">
        <v>483</v>
      </c>
      <c r="B12" s="146">
        <v>0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>
        <f>SUM(B12:K12)</f>
        <v>0</v>
      </c>
    </row>
    <row r="13" spans="1:12" s="142" customFormat="1" ht="9" hidden="1">
      <c r="A13" s="147" t="s">
        <v>484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6">
        <f>SUM(B13:K13)</f>
        <v>0</v>
      </c>
    </row>
    <row r="14" spans="1:12" s="142" customFormat="1" ht="9" hidden="1">
      <c r="A14" s="149" t="s">
        <v>485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</row>
    <row r="15" spans="1:12" s="142" customFormat="1" ht="9" hidden="1">
      <c r="A15" s="151" t="s">
        <v>486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6">
        <f>SUM(B15:K15)</f>
        <v>0</v>
      </c>
    </row>
    <row r="16" spans="1:12" s="142" customFormat="1" ht="9" hidden="1">
      <c r="A16" s="145" t="s">
        <v>487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>
        <f>SUM(B16:K16)</f>
        <v>0</v>
      </c>
    </row>
    <row r="17" spans="1:12" s="142" customFormat="1" ht="9" hidden="1">
      <c r="A17" s="147" t="s">
        <v>488</v>
      </c>
      <c r="B17" s="148"/>
      <c r="C17" s="148"/>
      <c r="D17" s="148"/>
      <c r="E17" s="148"/>
      <c r="F17" s="148"/>
      <c r="G17" s="148"/>
      <c r="H17" s="148">
        <v>3751</v>
      </c>
      <c r="I17" s="148"/>
      <c r="J17" s="148"/>
      <c r="K17" s="148"/>
      <c r="L17" s="146">
        <f>SUM(B17:K17)</f>
        <v>3751</v>
      </c>
    </row>
    <row r="18" spans="1:12" s="142" customFormat="1" ht="9" hidden="1">
      <c r="A18" s="149" t="s">
        <v>489</v>
      </c>
      <c r="B18" s="141">
        <f>SUM(B15:B17)</f>
        <v>0</v>
      </c>
      <c r="C18" s="141">
        <f t="shared" ref="C18:L18" si="0">SUM(C15:C17)</f>
        <v>0</v>
      </c>
      <c r="D18" s="141">
        <f t="shared" si="0"/>
        <v>0</v>
      </c>
      <c r="E18" s="141">
        <f t="shared" si="0"/>
        <v>0</v>
      </c>
      <c r="F18" s="141">
        <f t="shared" si="0"/>
        <v>0</v>
      </c>
      <c r="G18" s="141">
        <f t="shared" si="0"/>
        <v>0</v>
      </c>
      <c r="H18" s="141">
        <f t="shared" si="0"/>
        <v>3751</v>
      </c>
      <c r="I18" s="141">
        <f t="shared" si="0"/>
        <v>0</v>
      </c>
      <c r="J18" s="141">
        <f t="shared" si="0"/>
        <v>0</v>
      </c>
      <c r="K18" s="141">
        <f t="shared" si="0"/>
        <v>0</v>
      </c>
      <c r="L18" s="141">
        <f t="shared" si="0"/>
        <v>3751</v>
      </c>
    </row>
    <row r="19" spans="1:12" s="142" customFormat="1" ht="9" hidden="1">
      <c r="A19" s="151" t="s">
        <v>490</v>
      </c>
      <c r="B19" s="144">
        <v>0</v>
      </c>
      <c r="C19" s="144"/>
      <c r="D19" s="144"/>
      <c r="E19" s="144"/>
      <c r="F19" s="144"/>
      <c r="G19" s="144"/>
      <c r="H19" s="144">
        <f>2790-10261+1846-438</f>
        <v>-6063</v>
      </c>
      <c r="I19" s="144"/>
      <c r="J19" s="144"/>
      <c r="K19" s="144"/>
      <c r="L19" s="146">
        <f t="shared" ref="L19:L29" si="1">SUM(B19:K19)</f>
        <v>-6063</v>
      </c>
    </row>
    <row r="20" spans="1:12" s="142" customFormat="1" ht="9" hidden="1">
      <c r="A20" s="145" t="s">
        <v>491</v>
      </c>
      <c r="B20" s="146">
        <v>0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>
        <f t="shared" si="1"/>
        <v>0</v>
      </c>
    </row>
    <row r="21" spans="1:12" s="142" customFormat="1" ht="9" hidden="1">
      <c r="A21" s="145" t="s">
        <v>492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>
        <f t="shared" si="1"/>
        <v>0</v>
      </c>
    </row>
    <row r="22" spans="1:12" s="142" customFormat="1" ht="9" hidden="1">
      <c r="A22" s="145" t="s">
        <v>493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>
        <f t="shared" si="1"/>
        <v>0</v>
      </c>
    </row>
    <row r="23" spans="1:12" s="142" customFormat="1" ht="9" hidden="1">
      <c r="A23" s="145" t="s">
        <v>494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>
        <f t="shared" si="1"/>
        <v>0</v>
      </c>
    </row>
    <row r="24" spans="1:12" s="142" customFormat="1" ht="9" hidden="1">
      <c r="A24" s="145" t="s">
        <v>495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>
        <f t="shared" si="1"/>
        <v>0</v>
      </c>
    </row>
    <row r="25" spans="1:12" s="142" customFormat="1" ht="9" hidden="1">
      <c r="A25" s="145" t="s">
        <v>496</v>
      </c>
      <c r="B25" s="146">
        <v>359902</v>
      </c>
      <c r="C25" s="146"/>
      <c r="D25" s="146"/>
      <c r="E25" s="146"/>
      <c r="F25" s="146"/>
      <c r="G25" s="146"/>
      <c r="H25" s="146">
        <f>-B25</f>
        <v>-359902</v>
      </c>
      <c r="I25" s="146"/>
      <c r="J25" s="146"/>
      <c r="K25" s="146"/>
      <c r="L25" s="146">
        <f t="shared" si="1"/>
        <v>0</v>
      </c>
    </row>
    <row r="26" spans="1:12" s="142" customFormat="1" ht="9" hidden="1">
      <c r="A26" s="145" t="s">
        <v>497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>
        <f t="shared" si="1"/>
        <v>0</v>
      </c>
    </row>
    <row r="27" spans="1:12" s="142" customFormat="1" ht="9" hidden="1">
      <c r="A27" s="145" t="s">
        <v>498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>
        <f t="shared" si="1"/>
        <v>0</v>
      </c>
    </row>
    <row r="28" spans="1:12" s="142" customFormat="1" ht="9" hidden="1">
      <c r="A28" s="145" t="s">
        <v>499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>
        <f t="shared" si="1"/>
        <v>0</v>
      </c>
    </row>
    <row r="29" spans="1:12" s="142" customFormat="1" ht="9" hidden="1">
      <c r="A29" s="147" t="s">
        <v>500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6">
        <f t="shared" si="1"/>
        <v>0</v>
      </c>
    </row>
    <row r="30" spans="1:12" s="142" customFormat="1" ht="10.5" hidden="1" customHeight="1">
      <c r="A30" s="140" t="s">
        <v>501</v>
      </c>
      <c r="B30" s="141">
        <f>+B8+B18+SUM(B19:B29)</f>
        <v>838165</v>
      </c>
      <c r="C30" s="141">
        <f t="shared" ref="C30:L30" si="2">+C8+C18+SUM(C19:C29)</f>
        <v>0</v>
      </c>
      <c r="D30" s="141">
        <f t="shared" si="2"/>
        <v>4031</v>
      </c>
      <c r="E30" s="141">
        <f t="shared" si="2"/>
        <v>1143867</v>
      </c>
      <c r="F30" s="141">
        <f t="shared" si="2"/>
        <v>0</v>
      </c>
      <c r="G30" s="141">
        <f t="shared" si="2"/>
        <v>0</v>
      </c>
      <c r="H30" s="141">
        <f>+H8+H18+SUM(H19:H29)</f>
        <v>5159</v>
      </c>
      <c r="I30" s="141">
        <f t="shared" si="2"/>
        <v>0</v>
      </c>
      <c r="J30" s="141">
        <f t="shared" si="2"/>
        <v>0</v>
      </c>
      <c r="K30" s="141">
        <f t="shared" si="2"/>
        <v>0</v>
      </c>
      <c r="L30" s="141">
        <f t="shared" si="2"/>
        <v>1991222</v>
      </c>
    </row>
    <row r="31" spans="1:12" s="142" customFormat="1" ht="11.25" hidden="1" customHeight="1">
      <c r="A31" s="152" t="s">
        <v>502</v>
      </c>
      <c r="B31" s="141">
        <f>+B30</f>
        <v>838165</v>
      </c>
      <c r="C31" s="141">
        <f t="shared" ref="C31:L31" si="3">+C30</f>
        <v>0</v>
      </c>
      <c r="D31" s="141">
        <f t="shared" si="3"/>
        <v>4031</v>
      </c>
      <c r="E31" s="141">
        <f t="shared" si="3"/>
        <v>1143867</v>
      </c>
      <c r="F31" s="141">
        <f t="shared" si="3"/>
        <v>0</v>
      </c>
      <c r="G31" s="141">
        <f t="shared" si="3"/>
        <v>0</v>
      </c>
      <c r="H31" s="141">
        <f t="shared" si="3"/>
        <v>5159</v>
      </c>
      <c r="I31" s="141">
        <f t="shared" si="3"/>
        <v>0</v>
      </c>
      <c r="J31" s="141">
        <f t="shared" si="3"/>
        <v>0</v>
      </c>
      <c r="K31" s="141">
        <f t="shared" si="3"/>
        <v>0</v>
      </c>
      <c r="L31" s="141">
        <f t="shared" si="3"/>
        <v>1991222</v>
      </c>
    </row>
    <row r="32" spans="1:12" s="142" customFormat="1" ht="8.25" hidden="1" customHeight="1">
      <c r="A32" s="143" t="s">
        <v>480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>
        <f>SUM(B32:K32)</f>
        <v>0</v>
      </c>
    </row>
    <row r="33" spans="1:12" s="142" customFormat="1" ht="9" hidden="1">
      <c r="A33" s="145" t="s">
        <v>481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>
        <f>SUM(B33:K33)</f>
        <v>0</v>
      </c>
    </row>
    <row r="34" spans="1:12" s="142" customFormat="1" ht="9" hidden="1">
      <c r="A34" s="145" t="s">
        <v>482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>
        <f>SUM(B34:K34)</f>
        <v>0</v>
      </c>
    </row>
    <row r="35" spans="1:12" s="142" customFormat="1" ht="9" hidden="1">
      <c r="A35" s="145" t="s">
        <v>483</v>
      </c>
      <c r="B35" s="146">
        <v>0</v>
      </c>
      <c r="C35" s="146"/>
      <c r="D35" s="146"/>
      <c r="E35" s="146"/>
      <c r="F35" s="146"/>
      <c r="G35" s="146"/>
      <c r="H35" s="146"/>
      <c r="I35" s="146"/>
      <c r="J35" s="146"/>
      <c r="K35" s="146"/>
      <c r="L35" s="146">
        <f>SUM(B35:K35)</f>
        <v>0</v>
      </c>
    </row>
    <row r="36" spans="1:12" s="142" customFormat="1" ht="9" hidden="1">
      <c r="A36" s="147" t="s">
        <v>484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>
        <f>SUM(B36:K36)</f>
        <v>0</v>
      </c>
    </row>
    <row r="37" spans="1:12" s="142" customFormat="1" ht="9" hidden="1">
      <c r="A37" s="149" t="s">
        <v>485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</row>
    <row r="38" spans="1:12" s="142" customFormat="1" ht="9" hidden="1">
      <c r="A38" s="151" t="s">
        <v>486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6">
        <f>SUM(B38:K38)</f>
        <v>0</v>
      </c>
    </row>
    <row r="39" spans="1:12" s="142" customFormat="1" ht="9" hidden="1">
      <c r="A39" s="145" t="s">
        <v>487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>
        <f>SUM(B39:K39)</f>
        <v>0</v>
      </c>
    </row>
    <row r="40" spans="1:12" s="142" customFormat="1" ht="9" hidden="1">
      <c r="A40" s="147" t="s">
        <v>488</v>
      </c>
      <c r="B40" s="148"/>
      <c r="C40" s="148"/>
      <c r="D40" s="148"/>
      <c r="E40" s="148"/>
      <c r="F40" s="148"/>
      <c r="G40" s="148"/>
      <c r="H40" s="148">
        <v>299932</v>
      </c>
      <c r="I40" s="148"/>
      <c r="J40" s="148"/>
      <c r="K40" s="148"/>
      <c r="L40" s="146">
        <f>SUM(B40:K40)</f>
        <v>299932</v>
      </c>
    </row>
    <row r="41" spans="1:12" s="142" customFormat="1" ht="9" hidden="1">
      <c r="A41" s="149" t="s">
        <v>489</v>
      </c>
      <c r="B41" s="141">
        <f t="shared" ref="B41:K41" si="4">SUM(B38:B40)</f>
        <v>0</v>
      </c>
      <c r="C41" s="141">
        <f t="shared" si="4"/>
        <v>0</v>
      </c>
      <c r="D41" s="141">
        <f t="shared" si="4"/>
        <v>0</v>
      </c>
      <c r="E41" s="141">
        <f t="shared" si="4"/>
        <v>0</v>
      </c>
      <c r="F41" s="141">
        <f t="shared" si="4"/>
        <v>0</v>
      </c>
      <c r="G41" s="141">
        <f t="shared" si="4"/>
        <v>0</v>
      </c>
      <c r="H41" s="141">
        <f t="shared" si="4"/>
        <v>299932</v>
      </c>
      <c r="I41" s="141">
        <f t="shared" si="4"/>
        <v>0</v>
      </c>
      <c r="J41" s="141">
        <f t="shared" si="4"/>
        <v>0</v>
      </c>
      <c r="K41" s="141">
        <f t="shared" si="4"/>
        <v>0</v>
      </c>
      <c r="L41" s="141">
        <f>SUM(L38:L40)</f>
        <v>299932</v>
      </c>
    </row>
    <row r="42" spans="1:12" s="142" customFormat="1" ht="9" hidden="1">
      <c r="A42" s="151" t="s">
        <v>490</v>
      </c>
      <c r="B42" s="144">
        <v>0</v>
      </c>
      <c r="C42" s="144"/>
      <c r="D42" s="144"/>
      <c r="E42" s="144"/>
      <c r="F42" s="144"/>
      <c r="G42" s="144"/>
      <c r="H42" s="144">
        <v>-579</v>
      </c>
      <c r="I42" s="144"/>
      <c r="J42" s="144"/>
      <c r="K42" s="144"/>
      <c r="L42" s="146">
        <f t="shared" ref="L42:L52" si="5">SUM(B42:K42)</f>
        <v>-579</v>
      </c>
    </row>
    <row r="43" spans="1:12" s="142" customFormat="1" ht="9" hidden="1">
      <c r="A43" s="145" t="s">
        <v>491</v>
      </c>
      <c r="B43" s="146">
        <v>0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>
        <f t="shared" si="5"/>
        <v>0</v>
      </c>
    </row>
    <row r="44" spans="1:12" s="142" customFormat="1" ht="9" hidden="1">
      <c r="A44" s="145" t="s">
        <v>492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>
        <f t="shared" si="5"/>
        <v>0</v>
      </c>
    </row>
    <row r="45" spans="1:12" s="142" customFormat="1" ht="9" hidden="1">
      <c r="A45" s="145" t="s">
        <v>493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>
        <f t="shared" si="5"/>
        <v>0</v>
      </c>
    </row>
    <row r="46" spans="1:12" s="142" customFormat="1" ht="9" hidden="1">
      <c r="A46" s="145" t="s">
        <v>494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>
        <f t="shared" si="5"/>
        <v>0</v>
      </c>
    </row>
    <row r="47" spans="1:12" s="142" customFormat="1" ht="9" hidden="1">
      <c r="A47" s="145" t="s">
        <v>495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>
        <f t="shared" si="5"/>
        <v>0</v>
      </c>
    </row>
    <row r="48" spans="1:12" s="142" customFormat="1" ht="9" hidden="1">
      <c r="A48" s="145" t="s">
        <v>496</v>
      </c>
      <c r="B48" s="146"/>
      <c r="C48" s="146"/>
      <c r="D48" s="146"/>
      <c r="E48" s="146"/>
      <c r="F48" s="146"/>
      <c r="G48" s="146"/>
      <c r="H48" s="146">
        <f>-B48</f>
        <v>0</v>
      </c>
      <c r="I48" s="146"/>
      <c r="J48" s="146"/>
      <c r="K48" s="146"/>
      <c r="L48" s="146">
        <f t="shared" si="5"/>
        <v>0</v>
      </c>
    </row>
    <row r="49" spans="1:12" s="142" customFormat="1" ht="9" hidden="1">
      <c r="A49" s="145" t="s">
        <v>497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>
        <f t="shared" si="5"/>
        <v>0</v>
      </c>
    </row>
    <row r="50" spans="1:12" s="142" customFormat="1" ht="9" hidden="1">
      <c r="A50" s="145" t="s">
        <v>498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>
        <f t="shared" si="5"/>
        <v>0</v>
      </c>
    </row>
    <row r="51" spans="1:12" s="142" customFormat="1" ht="9" hidden="1">
      <c r="A51" s="145" t="s">
        <v>499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>
        <f t="shared" si="5"/>
        <v>0</v>
      </c>
    </row>
    <row r="52" spans="1:12" s="142" customFormat="1" ht="9" hidden="1">
      <c r="A52" s="147" t="s">
        <v>500</v>
      </c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6">
        <f t="shared" si="5"/>
        <v>0</v>
      </c>
    </row>
    <row r="53" spans="1:12" s="142" customFormat="1" ht="10.5" hidden="1" customHeight="1">
      <c r="A53" s="140" t="s">
        <v>503</v>
      </c>
      <c r="B53" s="141">
        <f t="shared" ref="B53:K53" si="6">+B31+B41+SUM(B42:B52)</f>
        <v>838165</v>
      </c>
      <c r="C53" s="141">
        <f t="shared" si="6"/>
        <v>0</v>
      </c>
      <c r="D53" s="141">
        <f t="shared" si="6"/>
        <v>4031</v>
      </c>
      <c r="E53" s="141">
        <f t="shared" si="6"/>
        <v>1143867</v>
      </c>
      <c r="F53" s="141">
        <f t="shared" si="6"/>
        <v>0</v>
      </c>
      <c r="G53" s="141">
        <f t="shared" si="6"/>
        <v>0</v>
      </c>
      <c r="H53" s="141">
        <f t="shared" si="6"/>
        <v>304512</v>
      </c>
      <c r="I53" s="141">
        <f t="shared" si="6"/>
        <v>0</v>
      </c>
      <c r="J53" s="141">
        <f t="shared" si="6"/>
        <v>0</v>
      </c>
      <c r="K53" s="141">
        <f t="shared" si="6"/>
        <v>0</v>
      </c>
      <c r="L53" s="141">
        <f>+L31+L41+SUM(L42:L52)</f>
        <v>2290575</v>
      </c>
    </row>
    <row r="54" spans="1:12" s="142" customFormat="1" ht="11.25" hidden="1" customHeight="1">
      <c r="A54" s="140" t="s">
        <v>504</v>
      </c>
      <c r="B54" s="141">
        <f>+B53</f>
        <v>838165</v>
      </c>
      <c r="C54" s="141">
        <f t="shared" ref="C54:L54" si="7">+C53</f>
        <v>0</v>
      </c>
      <c r="D54" s="141">
        <f t="shared" si="7"/>
        <v>4031</v>
      </c>
      <c r="E54" s="141">
        <f t="shared" si="7"/>
        <v>1143867</v>
      </c>
      <c r="F54" s="141">
        <f t="shared" si="7"/>
        <v>0</v>
      </c>
      <c r="G54" s="141">
        <f t="shared" si="7"/>
        <v>0</v>
      </c>
      <c r="H54" s="141">
        <f t="shared" si="7"/>
        <v>304512</v>
      </c>
      <c r="I54" s="141">
        <f t="shared" si="7"/>
        <v>0</v>
      </c>
      <c r="J54" s="141">
        <f t="shared" si="7"/>
        <v>0</v>
      </c>
      <c r="K54" s="141">
        <f t="shared" si="7"/>
        <v>0</v>
      </c>
      <c r="L54" s="141">
        <f t="shared" si="7"/>
        <v>2290575</v>
      </c>
    </row>
    <row r="55" spans="1:12" s="142" customFormat="1" ht="10.5" hidden="1" customHeight="1">
      <c r="A55" s="143" t="s">
        <v>480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>
        <f>SUM(B55:K55)</f>
        <v>0</v>
      </c>
    </row>
    <row r="56" spans="1:12" s="142" customFormat="1" ht="9" hidden="1">
      <c r="A56" s="145" t="s">
        <v>481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>
        <f>SUM(B56:K56)</f>
        <v>0</v>
      </c>
    </row>
    <row r="57" spans="1:12" s="142" customFormat="1" ht="9" hidden="1">
      <c r="A57" s="145" t="s">
        <v>482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>
        <f>SUM(B57:K57)</f>
        <v>0</v>
      </c>
    </row>
    <row r="58" spans="1:12" s="142" customFormat="1" ht="9" hidden="1">
      <c r="A58" s="145" t="s">
        <v>483</v>
      </c>
      <c r="B58" s="146">
        <v>0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>
        <f>SUM(B58:K58)</f>
        <v>0</v>
      </c>
    </row>
    <row r="59" spans="1:12" s="142" customFormat="1" ht="9" hidden="1">
      <c r="A59" s="147" t="s">
        <v>484</v>
      </c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>
        <f>SUM(B59:K59)</f>
        <v>0</v>
      </c>
    </row>
    <row r="60" spans="1:12" s="142" customFormat="1" ht="9" hidden="1">
      <c r="A60" s="149" t="s">
        <v>485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</row>
    <row r="61" spans="1:12" s="142" customFormat="1" ht="9" hidden="1">
      <c r="A61" s="151" t="s">
        <v>486</v>
      </c>
      <c r="B61" s="144"/>
      <c r="C61" s="144"/>
      <c r="D61" s="144"/>
      <c r="E61" s="144">
        <v>-391785</v>
      </c>
      <c r="F61" s="144"/>
      <c r="G61" s="144"/>
      <c r="H61" s="144">
        <v>391785</v>
      </c>
      <c r="I61" s="144"/>
      <c r="J61" s="144"/>
      <c r="K61" s="144"/>
      <c r="L61" s="146">
        <f>SUM(B61:K61)</f>
        <v>0</v>
      </c>
    </row>
    <row r="62" spans="1:12" s="142" customFormat="1" ht="9" hidden="1">
      <c r="A62" s="145" t="s">
        <v>487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>
        <f>SUM(B62:K62)</f>
        <v>0</v>
      </c>
    </row>
    <row r="63" spans="1:12" s="142" customFormat="1" ht="9" hidden="1">
      <c r="A63" s="147" t="s">
        <v>488</v>
      </c>
      <c r="B63" s="148"/>
      <c r="C63" s="148"/>
      <c r="D63" s="148"/>
      <c r="E63" s="148"/>
      <c r="F63" s="148"/>
      <c r="G63" s="148"/>
      <c r="H63" s="148">
        <v>44490</v>
      </c>
      <c r="I63" s="148"/>
      <c r="J63" s="148"/>
      <c r="K63" s="148"/>
      <c r="L63" s="146">
        <f>SUM(B63:K63)</f>
        <v>44490</v>
      </c>
    </row>
    <row r="64" spans="1:12" s="142" customFormat="1" ht="9" hidden="1">
      <c r="A64" s="149" t="s">
        <v>489</v>
      </c>
      <c r="B64" s="141">
        <f t="shared" ref="B64:K64" si="8">SUM(B61:B63)</f>
        <v>0</v>
      </c>
      <c r="C64" s="141">
        <f t="shared" si="8"/>
        <v>0</v>
      </c>
      <c r="D64" s="141">
        <f t="shared" si="8"/>
        <v>0</v>
      </c>
      <c r="E64" s="141">
        <f t="shared" si="8"/>
        <v>-391785</v>
      </c>
      <c r="F64" s="141">
        <f t="shared" si="8"/>
        <v>0</v>
      </c>
      <c r="G64" s="141">
        <f t="shared" si="8"/>
        <v>0</v>
      </c>
      <c r="H64" s="141">
        <f>SUM(H61:H63)</f>
        <v>436275</v>
      </c>
      <c r="I64" s="141">
        <f t="shared" si="8"/>
        <v>0</v>
      </c>
      <c r="J64" s="141">
        <f t="shared" si="8"/>
        <v>0</v>
      </c>
      <c r="K64" s="141">
        <f t="shared" si="8"/>
        <v>0</v>
      </c>
      <c r="L64" s="141">
        <f>SUM(L55:L63)</f>
        <v>44490</v>
      </c>
    </row>
    <row r="65" spans="1:12" s="142" customFormat="1" ht="9" hidden="1">
      <c r="A65" s="151" t="s">
        <v>490</v>
      </c>
      <c r="B65" s="144">
        <v>0</v>
      </c>
      <c r="C65" s="144"/>
      <c r="D65" s="144"/>
      <c r="E65" s="144"/>
      <c r="F65" s="144"/>
      <c r="G65" s="144"/>
      <c r="H65" s="144"/>
      <c r="I65" s="144"/>
      <c r="J65" s="144"/>
      <c r="K65" s="144"/>
      <c r="L65" s="146">
        <f t="shared" ref="L65:L75" si="9">SUM(B65:K65)</f>
        <v>0</v>
      </c>
    </row>
    <row r="66" spans="1:12" s="142" customFormat="1" ht="9" hidden="1">
      <c r="A66" s="145" t="s">
        <v>491</v>
      </c>
      <c r="B66" s="146">
        <v>0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>
        <f t="shared" si="9"/>
        <v>0</v>
      </c>
    </row>
    <row r="67" spans="1:12" s="142" customFormat="1" ht="9" hidden="1">
      <c r="A67" s="145" t="s">
        <v>492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>
        <f t="shared" si="9"/>
        <v>0</v>
      </c>
    </row>
    <row r="68" spans="1:12" s="142" customFormat="1" ht="9" hidden="1">
      <c r="A68" s="145" t="s">
        <v>493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>
        <f t="shared" si="9"/>
        <v>0</v>
      </c>
    </row>
    <row r="69" spans="1:12" s="142" customFormat="1" ht="9" hidden="1">
      <c r="A69" s="145" t="s">
        <v>494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>
        <f t="shared" si="9"/>
        <v>0</v>
      </c>
    </row>
    <row r="70" spans="1:12" s="142" customFormat="1" ht="9" hidden="1">
      <c r="A70" s="145" t="s">
        <v>495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>
        <f t="shared" si="9"/>
        <v>0</v>
      </c>
    </row>
    <row r="71" spans="1:12" s="142" customFormat="1" ht="9" hidden="1">
      <c r="A71" s="145" t="s">
        <v>496</v>
      </c>
      <c r="B71" s="146"/>
      <c r="C71" s="146"/>
      <c r="D71" s="146"/>
      <c r="E71" s="146"/>
      <c r="F71" s="146"/>
      <c r="G71" s="146"/>
      <c r="H71" s="146">
        <f>-B71</f>
        <v>0</v>
      </c>
      <c r="I71" s="146"/>
      <c r="J71" s="146"/>
      <c r="K71" s="146"/>
      <c r="L71" s="146">
        <f t="shared" si="9"/>
        <v>0</v>
      </c>
    </row>
    <row r="72" spans="1:12" s="142" customFormat="1" ht="9" hidden="1">
      <c r="A72" s="145" t="s">
        <v>497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>
        <f t="shared" si="9"/>
        <v>0</v>
      </c>
    </row>
    <row r="73" spans="1:12" s="142" customFormat="1" ht="9" hidden="1">
      <c r="A73" s="145" t="s">
        <v>498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>
        <f t="shared" si="9"/>
        <v>0</v>
      </c>
    </row>
    <row r="74" spans="1:12" s="142" customFormat="1" ht="9" hidden="1">
      <c r="A74" s="145" t="s">
        <v>499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>
        <f t="shared" si="9"/>
        <v>0</v>
      </c>
    </row>
    <row r="75" spans="1:12" s="142" customFormat="1" ht="9" hidden="1">
      <c r="A75" s="147" t="s">
        <v>500</v>
      </c>
      <c r="B75" s="148"/>
      <c r="C75" s="148"/>
      <c r="D75" s="148"/>
      <c r="E75" s="148"/>
      <c r="F75" s="148"/>
      <c r="G75" s="148"/>
      <c r="H75" s="148">
        <v>8105</v>
      </c>
      <c r="I75" s="148"/>
      <c r="J75" s="148"/>
      <c r="K75" s="148"/>
      <c r="L75" s="146">
        <f t="shared" si="9"/>
        <v>8105</v>
      </c>
    </row>
    <row r="76" spans="1:12" s="142" customFormat="1" ht="9.75" hidden="1" customHeight="1">
      <c r="A76" s="140" t="s">
        <v>505</v>
      </c>
      <c r="B76" s="141">
        <f t="shared" ref="B76:K76" si="10">+B53+B64+SUM(B65:B75)</f>
        <v>838165</v>
      </c>
      <c r="C76" s="141">
        <f t="shared" si="10"/>
        <v>0</v>
      </c>
      <c r="D76" s="141">
        <f t="shared" si="10"/>
        <v>4031</v>
      </c>
      <c r="E76" s="141">
        <f t="shared" si="10"/>
        <v>752082</v>
      </c>
      <c r="F76" s="141">
        <f t="shared" si="10"/>
        <v>0</v>
      </c>
      <c r="G76" s="141">
        <f t="shared" si="10"/>
        <v>0</v>
      </c>
      <c r="H76" s="141">
        <f>+H53+H64+SUM(H65:H75)</f>
        <v>748892</v>
      </c>
      <c r="I76" s="141">
        <f t="shared" si="10"/>
        <v>0</v>
      </c>
      <c r="J76" s="141">
        <f t="shared" si="10"/>
        <v>0</v>
      </c>
      <c r="K76" s="141">
        <f t="shared" si="10"/>
        <v>0</v>
      </c>
      <c r="L76" s="141">
        <f>+L53+L64+SUM(L65:L75)</f>
        <v>2343170</v>
      </c>
    </row>
    <row r="77" spans="1:12" s="142" customFormat="1" ht="9" hidden="1">
      <c r="A77" s="140" t="s">
        <v>507</v>
      </c>
      <c r="B77" s="141">
        <f>+B76</f>
        <v>838165</v>
      </c>
      <c r="C77" s="141">
        <f t="shared" ref="C77:L77" si="11">+C76</f>
        <v>0</v>
      </c>
      <c r="D77" s="141">
        <f t="shared" si="11"/>
        <v>4031</v>
      </c>
      <c r="E77" s="141">
        <f t="shared" si="11"/>
        <v>752082</v>
      </c>
      <c r="F77" s="141">
        <f t="shared" si="11"/>
        <v>0</v>
      </c>
      <c r="G77" s="141">
        <f t="shared" si="11"/>
        <v>0</v>
      </c>
      <c r="H77" s="141">
        <f t="shared" si="11"/>
        <v>748892</v>
      </c>
      <c r="I77" s="141">
        <f t="shared" si="11"/>
        <v>0</v>
      </c>
      <c r="J77" s="141">
        <f t="shared" si="11"/>
        <v>0</v>
      </c>
      <c r="K77" s="141">
        <f t="shared" si="11"/>
        <v>0</v>
      </c>
      <c r="L77" s="141">
        <f t="shared" si="11"/>
        <v>2343170</v>
      </c>
    </row>
    <row r="78" spans="1:12" s="142" customFormat="1" ht="9" hidden="1">
      <c r="A78" s="143" t="s">
        <v>480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>
        <f>SUM(B78:K78)</f>
        <v>0</v>
      </c>
    </row>
    <row r="79" spans="1:12" s="142" customFormat="1" ht="9" hidden="1">
      <c r="A79" s="145" t="s">
        <v>481</v>
      </c>
      <c r="B79" s="146"/>
      <c r="C79" s="146"/>
      <c r="D79" s="146">
        <v>130</v>
      </c>
      <c r="E79" s="146"/>
      <c r="F79" s="146"/>
      <c r="G79" s="146"/>
      <c r="H79" s="146"/>
      <c r="I79" s="146"/>
      <c r="J79" s="146"/>
      <c r="K79" s="146"/>
      <c r="L79" s="146">
        <f>SUM(B79:K79)</f>
        <v>130</v>
      </c>
    </row>
    <row r="80" spans="1:12" s="142" customFormat="1" ht="9" hidden="1">
      <c r="A80" s="145" t="s">
        <v>482</v>
      </c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>
        <f>SUM(B80:K80)</f>
        <v>0</v>
      </c>
    </row>
    <row r="81" spans="1:12" s="142" customFormat="1" ht="9" hidden="1">
      <c r="A81" s="145" t="s">
        <v>483</v>
      </c>
      <c r="B81" s="146">
        <v>0</v>
      </c>
      <c r="C81" s="146"/>
      <c r="D81" s="146"/>
      <c r="E81" s="146"/>
      <c r="F81" s="146"/>
      <c r="G81" s="146"/>
      <c r="H81" s="146"/>
      <c r="I81" s="146"/>
      <c r="J81" s="146"/>
      <c r="K81" s="146"/>
      <c r="L81" s="146">
        <f>SUM(B81:K81)</f>
        <v>0</v>
      </c>
    </row>
    <row r="82" spans="1:12" s="142" customFormat="1" ht="9" hidden="1">
      <c r="A82" s="147" t="s">
        <v>484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>
        <f>SUM(B82:K82)</f>
        <v>0</v>
      </c>
    </row>
    <row r="83" spans="1:12" s="142" customFormat="1" ht="9" hidden="1">
      <c r="A83" s="149" t="s">
        <v>485</v>
      </c>
      <c r="B83" s="150"/>
      <c r="C83" s="150"/>
      <c r="D83" s="150">
        <v>130</v>
      </c>
      <c r="E83" s="150"/>
      <c r="F83" s="150"/>
      <c r="G83" s="150"/>
      <c r="H83" s="150"/>
      <c r="I83" s="150"/>
      <c r="J83" s="150"/>
      <c r="K83" s="150"/>
      <c r="L83" s="150">
        <f>+L79</f>
        <v>130</v>
      </c>
    </row>
    <row r="84" spans="1:12" s="142" customFormat="1" ht="9" hidden="1">
      <c r="A84" s="151" t="s">
        <v>486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6">
        <f>SUM(B84:K84)</f>
        <v>0</v>
      </c>
    </row>
    <row r="85" spans="1:12" s="142" customFormat="1" ht="9" hidden="1">
      <c r="A85" s="145" t="s">
        <v>487</v>
      </c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>
        <f>SUM(B85:K85)</f>
        <v>0</v>
      </c>
    </row>
    <row r="86" spans="1:12" s="142" customFormat="1" ht="9" hidden="1">
      <c r="A86" s="147" t="s">
        <v>488</v>
      </c>
      <c r="B86" s="148"/>
      <c r="C86" s="148"/>
      <c r="D86" s="148"/>
      <c r="E86" s="148"/>
      <c r="F86" s="148"/>
      <c r="G86" s="148"/>
      <c r="H86" s="148">
        <v>60108</v>
      </c>
      <c r="I86" s="148"/>
      <c r="J86" s="148"/>
      <c r="K86" s="148"/>
      <c r="L86" s="146">
        <f>SUM(B86:K86)</f>
        <v>60108</v>
      </c>
    </row>
    <row r="87" spans="1:12" s="142" customFormat="1" ht="9" hidden="1">
      <c r="A87" s="149" t="s">
        <v>489</v>
      </c>
      <c r="B87" s="141">
        <f t="shared" ref="B87:G87" si="12">SUM(B84:B86)</f>
        <v>0</v>
      </c>
      <c r="C87" s="141">
        <f t="shared" si="12"/>
        <v>0</v>
      </c>
      <c r="D87" s="141">
        <f>+D79</f>
        <v>130</v>
      </c>
      <c r="E87" s="141">
        <f t="shared" si="12"/>
        <v>0</v>
      </c>
      <c r="F87" s="141">
        <f t="shared" si="12"/>
        <v>0</v>
      </c>
      <c r="G87" s="141">
        <f t="shared" si="12"/>
        <v>0</v>
      </c>
      <c r="H87" s="141">
        <f>SUM(H84:H86)</f>
        <v>60108</v>
      </c>
      <c r="I87" s="141">
        <f>SUM(I84:I86)</f>
        <v>0</v>
      </c>
      <c r="J87" s="141">
        <f>SUM(J84:J86)</f>
        <v>0</v>
      </c>
      <c r="K87" s="141">
        <f>SUM(K84:K86)</f>
        <v>0</v>
      </c>
      <c r="L87" s="141">
        <f>+L83+L86</f>
        <v>60238</v>
      </c>
    </row>
    <row r="88" spans="1:12" s="142" customFormat="1" ht="9" hidden="1">
      <c r="A88" s="151" t="s">
        <v>490</v>
      </c>
      <c r="B88" s="144">
        <v>0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6">
        <f t="shared" ref="L88:L98" si="13">SUM(B88:K88)</f>
        <v>0</v>
      </c>
    </row>
    <row r="89" spans="1:12" s="142" customFormat="1" ht="9" hidden="1">
      <c r="A89" s="145" t="s">
        <v>491</v>
      </c>
      <c r="B89" s="146">
        <v>0</v>
      </c>
      <c r="C89" s="146"/>
      <c r="D89" s="146"/>
      <c r="E89" s="146"/>
      <c r="F89" s="146"/>
      <c r="G89" s="146"/>
      <c r="H89" s="146"/>
      <c r="I89" s="146"/>
      <c r="J89" s="146"/>
      <c r="K89" s="146"/>
      <c r="L89" s="146">
        <f t="shared" si="13"/>
        <v>0</v>
      </c>
    </row>
    <row r="90" spans="1:12" s="142" customFormat="1" ht="9" hidden="1">
      <c r="A90" s="145" t="s">
        <v>492</v>
      </c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>
        <f t="shared" si="13"/>
        <v>0</v>
      </c>
    </row>
    <row r="91" spans="1:12" s="142" customFormat="1" ht="9" hidden="1">
      <c r="A91" s="145" t="s">
        <v>493</v>
      </c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>
        <f t="shared" si="13"/>
        <v>0</v>
      </c>
    </row>
    <row r="92" spans="1:12" s="142" customFormat="1" ht="9" hidden="1">
      <c r="A92" s="145" t="s">
        <v>494</v>
      </c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>
        <f t="shared" si="13"/>
        <v>0</v>
      </c>
    </row>
    <row r="93" spans="1:12" s="142" customFormat="1" ht="9" hidden="1">
      <c r="A93" s="145" t="s">
        <v>495</v>
      </c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>
        <f t="shared" si="13"/>
        <v>0</v>
      </c>
    </row>
    <row r="94" spans="1:12" s="142" customFormat="1" ht="9" hidden="1">
      <c r="A94" s="145" t="s">
        <v>496</v>
      </c>
      <c r="B94" s="146"/>
      <c r="C94" s="146"/>
      <c r="D94" s="146"/>
      <c r="E94" s="146"/>
      <c r="F94" s="146"/>
      <c r="G94" s="146"/>
      <c r="H94" s="146">
        <f>-B94</f>
        <v>0</v>
      </c>
      <c r="I94" s="146"/>
      <c r="J94" s="146"/>
      <c r="K94" s="146"/>
      <c r="L94" s="146">
        <f t="shared" si="13"/>
        <v>0</v>
      </c>
    </row>
    <row r="95" spans="1:12" s="142" customFormat="1" ht="9" hidden="1">
      <c r="A95" s="145" t="s">
        <v>497</v>
      </c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>
        <f t="shared" si="13"/>
        <v>0</v>
      </c>
    </row>
    <row r="96" spans="1:12" s="142" customFormat="1" ht="9" hidden="1">
      <c r="A96" s="145" t="s">
        <v>498</v>
      </c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>
        <f t="shared" si="13"/>
        <v>0</v>
      </c>
    </row>
    <row r="97" spans="1:12" s="142" customFormat="1" ht="9" hidden="1">
      <c r="A97" s="145" t="s">
        <v>499</v>
      </c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>
        <f t="shared" si="13"/>
        <v>0</v>
      </c>
    </row>
    <row r="98" spans="1:12" s="142" customFormat="1" ht="9" hidden="1">
      <c r="A98" s="147" t="s">
        <v>500</v>
      </c>
      <c r="B98" s="148"/>
      <c r="C98" s="148"/>
      <c r="D98" s="148"/>
      <c r="E98" s="148"/>
      <c r="F98" s="148"/>
      <c r="G98" s="148"/>
      <c r="H98" s="148">
        <f>10809-198</f>
        <v>10611</v>
      </c>
      <c r="I98" s="148"/>
      <c r="J98" s="148"/>
      <c r="K98" s="148"/>
      <c r="L98" s="146">
        <f t="shared" si="13"/>
        <v>10611</v>
      </c>
    </row>
    <row r="99" spans="1:12" s="142" customFormat="1" ht="9" hidden="1">
      <c r="A99" s="140" t="s">
        <v>508</v>
      </c>
      <c r="B99" s="141">
        <f>+B76+B87+SUM(B88:B98)</f>
        <v>838165</v>
      </c>
      <c r="C99" s="141">
        <f>+C76+C87+SUM(C88:C98)</f>
        <v>0</v>
      </c>
      <c r="D99" s="141">
        <f>+D77++D87</f>
        <v>4161</v>
      </c>
      <c r="E99" s="141">
        <f t="shared" ref="E99:L99" si="14">+E76+E87+SUM(E88:E98)</f>
        <v>752082</v>
      </c>
      <c r="F99" s="141">
        <f t="shared" si="14"/>
        <v>0</v>
      </c>
      <c r="G99" s="141">
        <f t="shared" si="14"/>
        <v>0</v>
      </c>
      <c r="H99" s="141">
        <f>+H76+H87+SUM(H88:H98)</f>
        <v>819611</v>
      </c>
      <c r="I99" s="141">
        <f t="shared" si="14"/>
        <v>0</v>
      </c>
      <c r="J99" s="141">
        <f t="shared" si="14"/>
        <v>0</v>
      </c>
      <c r="K99" s="141">
        <f t="shared" si="14"/>
        <v>0</v>
      </c>
      <c r="L99" s="141">
        <f t="shared" si="14"/>
        <v>2414019</v>
      </c>
    </row>
    <row r="100" spans="1:12" hidden="1">
      <c r="A100" s="140" t="s">
        <v>506</v>
      </c>
      <c r="B100" s="153">
        <v>838165</v>
      </c>
      <c r="C100" s="153">
        <v>0</v>
      </c>
      <c r="D100" s="153">
        <v>4161</v>
      </c>
      <c r="E100" s="153">
        <v>752082</v>
      </c>
      <c r="F100" s="153">
        <v>0</v>
      </c>
      <c r="G100" s="153">
        <v>0</v>
      </c>
      <c r="H100" s="153">
        <v>819611</v>
      </c>
      <c r="I100" s="153">
        <v>0</v>
      </c>
      <c r="J100" s="153">
        <v>0</v>
      </c>
      <c r="K100" s="153">
        <v>0</v>
      </c>
      <c r="L100" s="153">
        <v>2414019</v>
      </c>
    </row>
    <row r="101" spans="1:12" hidden="1">
      <c r="A101" s="143" t="s">
        <v>480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>
        <f>SUM(B101:K101)</f>
        <v>0</v>
      </c>
    </row>
    <row r="102" spans="1:12" hidden="1">
      <c r="A102" s="145" t="s">
        <v>481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>
        <f>SUM(B102:K102)</f>
        <v>0</v>
      </c>
    </row>
    <row r="103" spans="1:12" hidden="1">
      <c r="A103" s="145" t="s">
        <v>482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>
        <f>SUM(B103:K103)</f>
        <v>0</v>
      </c>
    </row>
    <row r="104" spans="1:12" hidden="1">
      <c r="A104" s="145" t="s">
        <v>483</v>
      </c>
      <c r="B104" s="146">
        <v>0</v>
      </c>
      <c r="C104" s="146"/>
      <c r="D104" s="146"/>
      <c r="E104" s="146"/>
      <c r="F104" s="146"/>
      <c r="G104" s="146"/>
      <c r="H104" s="146"/>
      <c r="I104" s="146"/>
      <c r="J104" s="146"/>
      <c r="K104" s="146"/>
      <c r="L104" s="146">
        <f>SUM(B104:K104)</f>
        <v>0</v>
      </c>
    </row>
    <row r="105" spans="1:12" hidden="1">
      <c r="A105" s="147" t="s">
        <v>484</v>
      </c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>
        <f>SUM(B105:K105)</f>
        <v>0</v>
      </c>
    </row>
    <row r="106" spans="1:12" hidden="1">
      <c r="A106" s="149" t="s">
        <v>485</v>
      </c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>
        <f>+L102</f>
        <v>0</v>
      </c>
    </row>
    <row r="107" spans="1:12" hidden="1">
      <c r="A107" s="151" t="s">
        <v>486</v>
      </c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6">
        <f>SUM(B107:K107)</f>
        <v>0</v>
      </c>
    </row>
    <row r="108" spans="1:12" hidden="1">
      <c r="A108" s="145" t="s">
        <v>487</v>
      </c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>
        <f>SUM(B108:K108)</f>
        <v>0</v>
      </c>
    </row>
    <row r="109" spans="1:12" hidden="1">
      <c r="A109" s="147" t="s">
        <v>488</v>
      </c>
      <c r="B109" s="148"/>
      <c r="C109" s="148"/>
      <c r="D109" s="148"/>
      <c r="E109" s="148"/>
      <c r="F109" s="148"/>
      <c r="G109" s="148"/>
      <c r="H109" s="148">
        <v>151577.04000000004</v>
      </c>
      <c r="I109" s="148"/>
      <c r="J109" s="148"/>
      <c r="K109" s="148"/>
      <c r="L109" s="146">
        <f>SUM(B109:K109)</f>
        <v>151577.04000000004</v>
      </c>
    </row>
    <row r="110" spans="1:12" hidden="1">
      <c r="A110" s="149" t="s">
        <v>489</v>
      </c>
      <c r="B110" s="141">
        <f t="shared" ref="B110:C110" si="15">SUM(B107:B109)</f>
        <v>0</v>
      </c>
      <c r="C110" s="141">
        <f t="shared" si="15"/>
        <v>0</v>
      </c>
      <c r="D110" s="141">
        <f>+D102</f>
        <v>0</v>
      </c>
      <c r="E110" s="141">
        <f t="shared" ref="E110:G110" si="16">SUM(E107:E109)</f>
        <v>0</v>
      </c>
      <c r="F110" s="141">
        <f t="shared" si="16"/>
        <v>0</v>
      </c>
      <c r="G110" s="141">
        <f t="shared" si="16"/>
        <v>0</v>
      </c>
      <c r="H110" s="141">
        <f>SUM(H107:H109)</f>
        <v>151577.04000000004</v>
      </c>
      <c r="I110" s="141">
        <f>SUM(I107:I109)</f>
        <v>0</v>
      </c>
      <c r="J110" s="141">
        <f>SUM(J107:J109)</f>
        <v>0</v>
      </c>
      <c r="K110" s="141">
        <f>SUM(K107:K109)</f>
        <v>0</v>
      </c>
      <c r="L110" s="141">
        <f>+L106+L109</f>
        <v>151577.04000000004</v>
      </c>
    </row>
    <row r="111" spans="1:12" hidden="1">
      <c r="A111" s="151" t="s">
        <v>490</v>
      </c>
      <c r="B111" s="144">
        <v>0</v>
      </c>
      <c r="C111" s="144"/>
      <c r="D111" s="144"/>
      <c r="E111" s="144"/>
      <c r="F111" s="144"/>
      <c r="G111" s="144"/>
      <c r="H111" s="144"/>
      <c r="I111" s="144"/>
      <c r="J111" s="144"/>
      <c r="K111" s="144"/>
      <c r="L111" s="146">
        <f t="shared" ref="L111:L121" si="17">SUM(B111:K111)</f>
        <v>0</v>
      </c>
    </row>
    <row r="112" spans="1:12" hidden="1">
      <c r="A112" s="145" t="s">
        <v>491</v>
      </c>
      <c r="B112" s="146">
        <v>0</v>
      </c>
      <c r="C112" s="146"/>
      <c r="D112" s="146"/>
      <c r="E112" s="146"/>
      <c r="F112" s="146"/>
      <c r="G112" s="146"/>
      <c r="H112" s="146"/>
      <c r="I112" s="146"/>
      <c r="J112" s="146"/>
      <c r="K112" s="146"/>
      <c r="L112" s="146">
        <f t="shared" si="17"/>
        <v>0</v>
      </c>
    </row>
    <row r="113" spans="1:12" hidden="1">
      <c r="A113" s="145" t="s">
        <v>492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>
        <f t="shared" si="17"/>
        <v>0</v>
      </c>
    </row>
    <row r="114" spans="1:12" hidden="1">
      <c r="A114" s="145" t="s">
        <v>493</v>
      </c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>
        <f t="shared" si="17"/>
        <v>0</v>
      </c>
    </row>
    <row r="115" spans="1:12" hidden="1">
      <c r="A115" s="145" t="s">
        <v>494</v>
      </c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>
        <f t="shared" si="17"/>
        <v>0</v>
      </c>
    </row>
    <row r="116" spans="1:12" hidden="1">
      <c r="A116" s="145" t="s">
        <v>495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>
        <f t="shared" si="17"/>
        <v>0</v>
      </c>
    </row>
    <row r="117" spans="1:12" hidden="1">
      <c r="A117" s="145" t="s">
        <v>496</v>
      </c>
      <c r="B117" s="146"/>
      <c r="C117" s="146"/>
      <c r="D117" s="146"/>
      <c r="E117" s="146"/>
      <c r="F117" s="146"/>
      <c r="G117" s="146"/>
      <c r="H117" s="146">
        <f>-B117</f>
        <v>0</v>
      </c>
      <c r="I117" s="146"/>
      <c r="J117" s="146"/>
      <c r="K117" s="146"/>
      <c r="L117" s="146">
        <f t="shared" si="17"/>
        <v>0</v>
      </c>
    </row>
    <row r="118" spans="1:12" hidden="1">
      <c r="A118" s="145" t="s">
        <v>497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>
        <f t="shared" si="17"/>
        <v>0</v>
      </c>
    </row>
    <row r="119" spans="1:12" hidden="1">
      <c r="A119" s="145" t="s">
        <v>498</v>
      </c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>
        <f t="shared" si="17"/>
        <v>0</v>
      </c>
    </row>
    <row r="120" spans="1:12" hidden="1">
      <c r="A120" s="145" t="s">
        <v>499</v>
      </c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>
        <f t="shared" si="17"/>
        <v>0</v>
      </c>
    </row>
    <row r="121" spans="1:12" hidden="1">
      <c r="A121" s="147" t="s">
        <v>500</v>
      </c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6">
        <f t="shared" si="17"/>
        <v>0</v>
      </c>
    </row>
    <row r="122" spans="1:12">
      <c r="A122" s="140" t="s">
        <v>563</v>
      </c>
      <c r="B122" s="141">
        <f>+B99+B110+SUM(B111:B121)</f>
        <v>838165</v>
      </c>
      <c r="C122" s="141">
        <f>+C99+C110+SUM(C111:C121)</f>
        <v>0</v>
      </c>
      <c r="D122" s="141">
        <f>+D100++D110</f>
        <v>4161</v>
      </c>
      <c r="E122" s="141">
        <f>+E99+E110+SUM(E111:E121)</f>
        <v>752082</v>
      </c>
      <c r="F122" s="141">
        <f t="shared" ref="F122:K122" si="18">+F99+F110+SUM(F111:F121)</f>
        <v>0</v>
      </c>
      <c r="G122" s="141">
        <f t="shared" si="18"/>
        <v>0</v>
      </c>
      <c r="H122" s="141">
        <f>+H99+H110+SUM(H111:H121)</f>
        <v>971188.04</v>
      </c>
      <c r="I122" s="141">
        <f t="shared" si="18"/>
        <v>0</v>
      </c>
      <c r="J122" s="141">
        <f t="shared" si="18"/>
        <v>0</v>
      </c>
      <c r="K122" s="141">
        <f t="shared" si="18"/>
        <v>0</v>
      </c>
      <c r="L122" s="141">
        <f>+L99+L110+SUM(L111:L121)</f>
        <v>2565596.04</v>
      </c>
    </row>
    <row r="123" spans="1:12">
      <c r="A123" s="140" t="s">
        <v>737</v>
      </c>
      <c r="B123" s="153">
        <v>838165</v>
      </c>
      <c r="C123" s="153">
        <v>0</v>
      </c>
      <c r="D123" s="153">
        <v>4161</v>
      </c>
      <c r="E123" s="153">
        <v>752082</v>
      </c>
      <c r="F123" s="153">
        <v>0</v>
      </c>
      <c r="G123" s="153">
        <v>0</v>
      </c>
      <c r="H123" s="153">
        <v>971188.04</v>
      </c>
      <c r="I123" s="153">
        <v>0</v>
      </c>
      <c r="J123" s="153">
        <v>0</v>
      </c>
      <c r="K123" s="153">
        <v>0</v>
      </c>
      <c r="L123" s="153">
        <v>2565596.04</v>
      </c>
    </row>
    <row r="124" spans="1:12">
      <c r="A124" s="143" t="s">
        <v>480</v>
      </c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>
        <f>SUM(B124:K124)</f>
        <v>0</v>
      </c>
    </row>
    <row r="125" spans="1:12">
      <c r="A125" s="145" t="s">
        <v>481</v>
      </c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>
        <f>SUM(B125:K125)</f>
        <v>0</v>
      </c>
    </row>
    <row r="126" spans="1:12">
      <c r="A126" s="145" t="s">
        <v>482</v>
      </c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>
        <f>SUM(B126:K126)</f>
        <v>0</v>
      </c>
    </row>
    <row r="127" spans="1:12">
      <c r="A127" s="145" t="s">
        <v>483</v>
      </c>
      <c r="B127" s="146">
        <v>0</v>
      </c>
      <c r="C127" s="146"/>
      <c r="D127" s="146"/>
      <c r="E127" s="146"/>
      <c r="F127" s="146"/>
      <c r="G127" s="146"/>
      <c r="H127" s="146"/>
      <c r="I127" s="146"/>
      <c r="J127" s="146"/>
      <c r="K127" s="146"/>
      <c r="L127" s="146">
        <f>SUM(B127:K127)</f>
        <v>0</v>
      </c>
    </row>
    <row r="128" spans="1:12">
      <c r="A128" s="147" t="s">
        <v>484</v>
      </c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>
        <f>SUM(B128:K128)</f>
        <v>0</v>
      </c>
    </row>
    <row r="129" spans="1:12">
      <c r="A129" s="149" t="s">
        <v>485</v>
      </c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>
        <f>+L125</f>
        <v>0</v>
      </c>
    </row>
    <row r="130" spans="1:12">
      <c r="A130" s="151" t="s">
        <v>486</v>
      </c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6">
        <f>SUM(B130:K130)</f>
        <v>0</v>
      </c>
    </row>
    <row r="131" spans="1:12">
      <c r="A131" s="145" t="s">
        <v>487</v>
      </c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>
        <f>SUM(B131:K131)</f>
        <v>0</v>
      </c>
    </row>
    <row r="132" spans="1:12">
      <c r="A132" s="147" t="s">
        <v>488</v>
      </c>
      <c r="B132" s="148"/>
      <c r="C132" s="148"/>
      <c r="D132" s="148"/>
      <c r="E132" s="148"/>
      <c r="F132" s="148"/>
      <c r="G132" s="148"/>
      <c r="H132" s="148">
        <v>196542.35</v>
      </c>
      <c r="I132" s="148"/>
      <c r="J132" s="148"/>
      <c r="K132" s="148"/>
      <c r="L132" s="146">
        <f>SUM(B132:K132)</f>
        <v>196542.35</v>
      </c>
    </row>
    <row r="133" spans="1:12">
      <c r="A133" s="149" t="s">
        <v>489</v>
      </c>
      <c r="B133" s="141">
        <f t="shared" ref="B133:C133" si="19">SUM(B130:B132)</f>
        <v>0</v>
      </c>
      <c r="C133" s="141">
        <f t="shared" si="19"/>
        <v>0</v>
      </c>
      <c r="D133" s="141">
        <f>+D125</f>
        <v>0</v>
      </c>
      <c r="E133" s="141">
        <f t="shared" ref="E133:G133" si="20">SUM(E130:E132)</f>
        <v>0</v>
      </c>
      <c r="F133" s="141">
        <f t="shared" si="20"/>
        <v>0</v>
      </c>
      <c r="G133" s="141">
        <f t="shared" si="20"/>
        <v>0</v>
      </c>
      <c r="H133" s="141">
        <f>SUM(H130:H132)</f>
        <v>196542.35</v>
      </c>
      <c r="I133" s="141">
        <f>SUM(I130:I132)</f>
        <v>0</v>
      </c>
      <c r="J133" s="141">
        <f>SUM(J130:J132)</f>
        <v>0</v>
      </c>
      <c r="K133" s="141">
        <f>SUM(K130:K132)</f>
        <v>0</v>
      </c>
      <c r="L133" s="141">
        <f>+L129+L132</f>
        <v>196542.35</v>
      </c>
    </row>
    <row r="134" spans="1:12">
      <c r="A134" s="151" t="s">
        <v>490</v>
      </c>
      <c r="B134" s="144">
        <v>0</v>
      </c>
      <c r="C134" s="144"/>
      <c r="D134" s="144"/>
      <c r="E134" s="144"/>
      <c r="F134" s="144"/>
      <c r="G134" s="144"/>
      <c r="H134" s="144"/>
      <c r="I134" s="144"/>
      <c r="J134" s="144"/>
      <c r="K134" s="144"/>
      <c r="L134" s="146">
        <f t="shared" ref="L134:L144" si="21">SUM(B134:K134)</f>
        <v>0</v>
      </c>
    </row>
    <row r="135" spans="1:12">
      <c r="A135" s="145" t="s">
        <v>491</v>
      </c>
      <c r="B135" s="146">
        <v>0</v>
      </c>
      <c r="C135" s="146"/>
      <c r="D135" s="146"/>
      <c r="E135" s="146"/>
      <c r="F135" s="146"/>
      <c r="G135" s="146"/>
      <c r="H135" s="146"/>
      <c r="I135" s="146"/>
      <c r="J135" s="146"/>
      <c r="K135" s="146"/>
      <c r="L135" s="146">
        <f t="shared" si="21"/>
        <v>0</v>
      </c>
    </row>
    <row r="136" spans="1:12">
      <c r="A136" s="145" t="s">
        <v>492</v>
      </c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>
        <f t="shared" si="21"/>
        <v>0</v>
      </c>
    </row>
    <row r="137" spans="1:12">
      <c r="A137" s="145" t="s">
        <v>493</v>
      </c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>
        <f t="shared" si="21"/>
        <v>0</v>
      </c>
    </row>
    <row r="138" spans="1:12">
      <c r="A138" s="145" t="s">
        <v>494</v>
      </c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>
        <f t="shared" si="21"/>
        <v>0</v>
      </c>
    </row>
    <row r="139" spans="1:12">
      <c r="A139" s="145" t="s">
        <v>495</v>
      </c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>
        <f t="shared" si="21"/>
        <v>0</v>
      </c>
    </row>
    <row r="140" spans="1:12">
      <c r="A140" s="145" t="s">
        <v>496</v>
      </c>
      <c r="B140" s="146"/>
      <c r="C140" s="146"/>
      <c r="D140" s="146"/>
      <c r="E140" s="146"/>
      <c r="F140" s="146"/>
      <c r="G140" s="146"/>
      <c r="H140" s="146">
        <f>-B140</f>
        <v>0</v>
      </c>
      <c r="I140" s="146"/>
      <c r="J140" s="146"/>
      <c r="K140" s="146"/>
      <c r="L140" s="146">
        <f t="shared" si="21"/>
        <v>0</v>
      </c>
    </row>
    <row r="141" spans="1:12">
      <c r="A141" s="145" t="s">
        <v>497</v>
      </c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>
        <f t="shared" si="21"/>
        <v>0</v>
      </c>
    </row>
    <row r="142" spans="1:12">
      <c r="A142" s="145" t="s">
        <v>498</v>
      </c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>
        <f t="shared" si="21"/>
        <v>0</v>
      </c>
    </row>
    <row r="143" spans="1:12">
      <c r="A143" s="145" t="s">
        <v>499</v>
      </c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>
        <f t="shared" si="21"/>
        <v>0</v>
      </c>
    </row>
    <row r="144" spans="1:12">
      <c r="A144" s="147" t="s">
        <v>500</v>
      </c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6">
        <f t="shared" si="21"/>
        <v>0</v>
      </c>
    </row>
    <row r="145" spans="1:12">
      <c r="A145" s="140" t="s">
        <v>742</v>
      </c>
      <c r="B145" s="141">
        <f>+B122+B133+SUM(B134:B144)</f>
        <v>838165</v>
      </c>
      <c r="C145" s="141">
        <f>+C122+C133+SUM(C134:C144)</f>
        <v>0</v>
      </c>
      <c r="D145" s="141">
        <f>+D123++D133</f>
        <v>4161</v>
      </c>
      <c r="E145" s="141">
        <f t="shared" ref="E145:K145" si="22">+E122+E133+SUM(E134:E144)</f>
        <v>752082</v>
      </c>
      <c r="F145" s="141">
        <f t="shared" si="22"/>
        <v>0</v>
      </c>
      <c r="G145" s="141">
        <f t="shared" si="22"/>
        <v>0</v>
      </c>
      <c r="H145" s="141">
        <f t="shared" si="22"/>
        <v>1167730.3900000001</v>
      </c>
      <c r="I145" s="141">
        <f t="shared" si="22"/>
        <v>0</v>
      </c>
      <c r="J145" s="141">
        <f t="shared" si="22"/>
        <v>0</v>
      </c>
      <c r="K145" s="141">
        <f t="shared" si="22"/>
        <v>0</v>
      </c>
      <c r="L145" s="141">
        <f>+L122+L133+SUM(L134:L144)</f>
        <v>2762138.39</v>
      </c>
    </row>
  </sheetData>
  <mergeCells count="4">
    <mergeCell ref="A3:L3"/>
    <mergeCell ref="A4:L4"/>
    <mergeCell ref="A5:L5"/>
    <mergeCell ref="A6:L6"/>
  </mergeCells>
  <pageMargins left="0.7" right="0.7" top="0.75" bottom="0.75" header="0.3" footer="0.3"/>
  <pageSetup scale="7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zoomScaleNormal="100" workbookViewId="0">
      <selection activeCell="A3" sqref="A3:F3"/>
    </sheetView>
  </sheetViews>
  <sheetFormatPr baseColWidth="10" defaultRowHeight="15"/>
  <cols>
    <col min="1" max="1" width="73.5703125" style="154" bestFit="1" customWidth="1"/>
    <col min="2" max="2" width="12.7109375" style="184" customWidth="1"/>
    <col min="3" max="3" width="10.85546875" style="154" hidden="1" customWidth="1"/>
    <col min="4" max="4" width="12.7109375" style="155" hidden="1" customWidth="1"/>
    <col min="5" max="6" width="12.42578125" style="156" hidden="1" customWidth="1"/>
    <col min="7" max="16384" width="11.42578125" style="154"/>
  </cols>
  <sheetData>
    <row r="1" spans="1:12">
      <c r="A1" s="292" t="s">
        <v>592</v>
      </c>
      <c r="B1" s="154"/>
      <c r="D1" s="154"/>
      <c r="E1" s="154"/>
      <c r="F1" s="154"/>
    </row>
    <row r="2" spans="1:12" ht="15.75">
      <c r="A2" s="292" t="s">
        <v>593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</row>
    <row r="3" spans="1:12" ht="18.75">
      <c r="A3" s="390" t="s">
        <v>509</v>
      </c>
      <c r="B3" s="390"/>
      <c r="C3" s="390"/>
      <c r="D3" s="390"/>
      <c r="E3" s="390"/>
      <c r="F3" s="390"/>
    </row>
    <row r="4" spans="1:12">
      <c r="A4" s="391" t="s">
        <v>601</v>
      </c>
      <c r="B4" s="391"/>
      <c r="C4" s="391"/>
      <c r="D4" s="391"/>
      <c r="E4" s="391"/>
      <c r="F4" s="391"/>
    </row>
    <row r="5" spans="1:12">
      <c r="A5" s="391" t="s">
        <v>510</v>
      </c>
      <c r="B5" s="391"/>
      <c r="C5" s="391"/>
      <c r="D5" s="391"/>
      <c r="E5" s="391"/>
      <c r="F5" s="391"/>
    </row>
    <row r="7" spans="1:12" s="159" customFormat="1" ht="9">
      <c r="A7" s="138" t="s">
        <v>90</v>
      </c>
      <c r="B7" s="182">
        <v>2015</v>
      </c>
      <c r="C7" s="138">
        <v>2014</v>
      </c>
      <c r="D7" s="157" t="s">
        <v>511</v>
      </c>
      <c r="E7" s="158">
        <v>2012</v>
      </c>
      <c r="F7" s="158">
        <v>2011</v>
      </c>
    </row>
    <row r="8" spans="1:12" s="159" customFormat="1" ht="10.5" customHeight="1">
      <c r="A8" s="160" t="s">
        <v>512</v>
      </c>
      <c r="B8" s="183"/>
      <c r="C8" s="161"/>
      <c r="D8" s="161"/>
      <c r="E8" s="162"/>
      <c r="F8" s="162"/>
    </row>
    <row r="9" spans="1:12" s="159" customFormat="1" ht="10.5" customHeight="1">
      <c r="A9" s="163" t="s">
        <v>513</v>
      </c>
      <c r="B9" s="219">
        <f>HT_EFE!H9</f>
        <v>-2130</v>
      </c>
      <c r="C9" s="175">
        <v>714579</v>
      </c>
      <c r="D9" s="164">
        <v>498503</v>
      </c>
      <c r="E9" s="165">
        <f>456141.5+599677.5+12211</f>
        <v>1068030</v>
      </c>
      <c r="F9" s="165">
        <v>537621</v>
      </c>
    </row>
    <row r="10" spans="1:12" s="159" customFormat="1" ht="10.5" customHeight="1">
      <c r="A10" s="163" t="s">
        <v>514</v>
      </c>
      <c r="B10" s="219">
        <v>0</v>
      </c>
      <c r="C10" s="175"/>
      <c r="D10" s="164"/>
      <c r="E10" s="165"/>
      <c r="F10" s="165"/>
    </row>
    <row r="11" spans="1:12" s="159" customFormat="1" ht="10.5" customHeight="1">
      <c r="A11" s="163" t="s">
        <v>515</v>
      </c>
      <c r="B11" s="219">
        <v>0</v>
      </c>
      <c r="C11" s="175"/>
      <c r="D11" s="164">
        <v>3775</v>
      </c>
      <c r="E11" s="165"/>
      <c r="F11" s="165"/>
    </row>
    <row r="12" spans="1:12" s="159" customFormat="1" ht="10.5" customHeight="1">
      <c r="A12" s="163" t="s">
        <v>516</v>
      </c>
      <c r="B12" s="219">
        <v>0</v>
      </c>
      <c r="C12" s="175"/>
      <c r="D12" s="164"/>
      <c r="E12" s="165"/>
      <c r="F12" s="165"/>
    </row>
    <row r="13" spans="1:12" s="159" customFormat="1" ht="10.5" customHeight="1">
      <c r="A13" s="163" t="s">
        <v>517</v>
      </c>
      <c r="B13" s="219">
        <f>HT_EFE!H12+HT_EFE!H15+HT_EFE!H20+HT_EFE!H21+HT_EFE!H22+HT_EFE!H30+HT_EFE!H25</f>
        <v>240920.61999999997</v>
      </c>
      <c r="C13" s="175">
        <f>288472+10481</f>
        <v>298953</v>
      </c>
      <c r="D13" s="164">
        <f>226174+9624</f>
        <v>235798</v>
      </c>
      <c r="E13" s="165">
        <v>34626</v>
      </c>
      <c r="F13" s="165">
        <v>24420</v>
      </c>
    </row>
    <row r="14" spans="1:12" s="159" customFormat="1" ht="10.5" customHeight="1">
      <c r="A14" s="166" t="s">
        <v>518</v>
      </c>
      <c r="B14" s="220"/>
      <c r="C14" s="176"/>
      <c r="D14" s="167"/>
      <c r="E14" s="168"/>
      <c r="F14" s="168"/>
    </row>
    <row r="15" spans="1:12" s="159" customFormat="1" ht="10.5" customHeight="1">
      <c r="A15" s="163" t="s">
        <v>519</v>
      </c>
      <c r="B15" s="219">
        <v>0</v>
      </c>
      <c r="C15" s="175">
        <v>-433339</v>
      </c>
      <c r="D15" s="164">
        <v>-295816</v>
      </c>
      <c r="E15" s="165">
        <f>-359983.55-82169+178.39</f>
        <v>-441974.16</v>
      </c>
      <c r="F15" s="165">
        <f>-264785+5056</f>
        <v>-259729</v>
      </c>
    </row>
    <row r="16" spans="1:12" s="159" customFormat="1" ht="10.5" customHeight="1">
      <c r="A16" s="163" t="s">
        <v>520</v>
      </c>
      <c r="B16" s="219">
        <v>0</v>
      </c>
      <c r="C16" s="175">
        <v>-139488</v>
      </c>
      <c r="D16" s="164">
        <v>-119296</v>
      </c>
      <c r="E16" s="165">
        <f>-65741.92-14204.91-3382.08-6951.4</f>
        <v>-90280.31</v>
      </c>
      <c r="F16" s="165">
        <v>-81585</v>
      </c>
    </row>
    <row r="17" spans="1:6" s="159" customFormat="1" ht="10.5" customHeight="1">
      <c r="A17" s="163" t="s">
        <v>521</v>
      </c>
      <c r="B17" s="219">
        <f>HT_EFE!G18*-1</f>
        <v>428.01</v>
      </c>
      <c r="C17" s="175">
        <v>-36251</v>
      </c>
      <c r="D17" s="164">
        <v>-32549</v>
      </c>
      <c r="E17" s="165">
        <v>-158811.84</v>
      </c>
      <c r="F17" s="165">
        <v>-22645</v>
      </c>
    </row>
    <row r="18" spans="1:6" s="159" customFormat="1" ht="10.5" customHeight="1">
      <c r="A18" s="163" t="s">
        <v>522</v>
      </c>
      <c r="B18" s="219">
        <v>0</v>
      </c>
      <c r="C18" s="175">
        <v>-17859</v>
      </c>
      <c r="D18" s="164"/>
      <c r="E18" s="165"/>
      <c r="F18" s="165"/>
    </row>
    <row r="19" spans="1:6" s="159" customFormat="1" ht="10.5" customHeight="1">
      <c r="A19" s="169" t="s">
        <v>523</v>
      </c>
      <c r="B19" s="221">
        <f>(HT_EFE!G10+HT_EFE!G13+HT_EFE!G17+HT_EFE!G19)*-1</f>
        <v>-7771.5500000000011</v>
      </c>
      <c r="C19" s="177">
        <v>-122606</v>
      </c>
      <c r="D19" s="170">
        <v>-83017</v>
      </c>
      <c r="E19" s="171">
        <v>-14506.2</v>
      </c>
      <c r="F19" s="171">
        <v>-38184</v>
      </c>
    </row>
    <row r="20" spans="1:6" s="159" customFormat="1" ht="10.5" customHeight="1">
      <c r="A20" s="172" t="s">
        <v>524</v>
      </c>
      <c r="B20" s="222">
        <f>SUM(B9:B19)</f>
        <v>231447.08</v>
      </c>
      <c r="C20" s="173">
        <f>SUM(C9:C19)</f>
        <v>263989</v>
      </c>
      <c r="D20" s="173">
        <f>SUM(D9:D19)</f>
        <v>207398</v>
      </c>
      <c r="E20" s="174">
        <f>SUM(E9:E19)</f>
        <v>397083.49000000005</v>
      </c>
      <c r="F20" s="174">
        <f>SUM(F9:F19)</f>
        <v>159898</v>
      </c>
    </row>
    <row r="21" spans="1:6" s="159" customFormat="1" ht="10.5" customHeight="1">
      <c r="A21" s="160" t="s">
        <v>525</v>
      </c>
      <c r="B21" s="223"/>
      <c r="C21" s="161"/>
      <c r="D21" s="161"/>
      <c r="E21" s="162"/>
      <c r="F21" s="162"/>
    </row>
    <row r="22" spans="1:6" s="159" customFormat="1" ht="10.5" customHeight="1">
      <c r="A22" s="163" t="s">
        <v>526</v>
      </c>
      <c r="B22" s="219"/>
      <c r="C22" s="175"/>
      <c r="D22" s="175"/>
      <c r="E22" s="165"/>
      <c r="F22" s="165"/>
    </row>
    <row r="23" spans="1:6" s="159" customFormat="1" ht="10.5" customHeight="1">
      <c r="A23" s="163" t="s">
        <v>527</v>
      </c>
      <c r="B23" s="219"/>
      <c r="C23" s="175"/>
      <c r="D23" s="175"/>
      <c r="E23" s="165"/>
      <c r="F23" s="165"/>
    </row>
    <row r="24" spans="1:6" s="159" customFormat="1" ht="10.5" customHeight="1">
      <c r="A24" s="163" t="s">
        <v>528</v>
      </c>
      <c r="B24" s="219"/>
      <c r="C24" s="175"/>
      <c r="D24" s="175"/>
      <c r="E24" s="165"/>
      <c r="F24" s="165"/>
    </row>
    <row r="25" spans="1:6" s="159" customFormat="1" ht="10.5" customHeight="1">
      <c r="A25" s="163" t="s">
        <v>529</v>
      </c>
      <c r="B25" s="219"/>
      <c r="C25" s="175"/>
      <c r="D25" s="175"/>
      <c r="E25" s="165"/>
      <c r="F25" s="165"/>
    </row>
    <row r="26" spans="1:6" s="159" customFormat="1" ht="10.5" customHeight="1">
      <c r="A26" s="163" t="s">
        <v>530</v>
      </c>
      <c r="B26" s="219">
        <f>HT_EFE!J16</f>
        <v>48701.670000000042</v>
      </c>
      <c r="C26" s="175"/>
      <c r="D26" s="175"/>
      <c r="E26" s="165"/>
      <c r="F26" s="165"/>
    </row>
    <row r="27" spans="1:6" s="159" customFormat="1" ht="10.5" customHeight="1">
      <c r="A27" s="166" t="s">
        <v>518</v>
      </c>
      <c r="B27" s="220"/>
      <c r="C27" s="176"/>
      <c r="D27" s="176"/>
      <c r="E27" s="168"/>
      <c r="F27" s="168"/>
    </row>
    <row r="28" spans="1:6" s="159" customFormat="1" ht="10.5" customHeight="1">
      <c r="A28" s="163" t="s">
        <v>531</v>
      </c>
      <c r="B28" s="219"/>
      <c r="C28" s="175"/>
      <c r="D28" s="175"/>
      <c r="E28" s="165"/>
      <c r="F28" s="165"/>
    </row>
    <row r="29" spans="1:6" s="159" customFormat="1" ht="10.5" customHeight="1">
      <c r="A29" s="163" t="s">
        <v>532</v>
      </c>
      <c r="B29" s="219"/>
      <c r="C29" s="175">
        <v>-609692</v>
      </c>
      <c r="D29" s="175">
        <v>-34117</v>
      </c>
      <c r="E29" s="165">
        <v>-580</v>
      </c>
      <c r="F29" s="165">
        <f>-1118-3938</f>
        <v>-5056</v>
      </c>
    </row>
    <row r="30" spans="1:6" s="159" customFormat="1" ht="10.5" customHeight="1">
      <c r="A30" s="163" t="s">
        <v>533</v>
      </c>
      <c r="B30" s="219"/>
      <c r="C30" s="175"/>
      <c r="D30" s="175"/>
      <c r="E30" s="165"/>
      <c r="F30" s="165"/>
    </row>
    <row r="31" spans="1:6" s="159" customFormat="1" ht="10.5" customHeight="1">
      <c r="A31" s="163" t="s">
        <v>534</v>
      </c>
      <c r="B31" s="219"/>
      <c r="C31" s="175"/>
      <c r="D31" s="175"/>
      <c r="E31" s="165"/>
      <c r="F31" s="165"/>
    </row>
    <row r="32" spans="1:6" s="159" customFormat="1" ht="10.5" customHeight="1">
      <c r="A32" s="163" t="s">
        <v>521</v>
      </c>
      <c r="B32" s="219"/>
      <c r="C32" s="175"/>
      <c r="D32" s="175"/>
      <c r="E32" s="165"/>
      <c r="F32" s="165"/>
    </row>
    <row r="33" spans="1:6" s="159" customFormat="1" ht="10.5" customHeight="1">
      <c r="A33" s="169" t="s">
        <v>535</v>
      </c>
      <c r="B33" s="221"/>
      <c r="C33" s="177"/>
      <c r="D33" s="177"/>
      <c r="E33" s="171"/>
      <c r="F33" s="171"/>
    </row>
    <row r="34" spans="1:6" s="159" customFormat="1" ht="10.5" customHeight="1">
      <c r="A34" s="172" t="s">
        <v>536</v>
      </c>
      <c r="B34" s="174">
        <f>SUM(B21:B33)</f>
        <v>48701.670000000042</v>
      </c>
      <c r="C34" s="231">
        <f>SUM(C21:C33)</f>
        <v>-609692</v>
      </c>
      <c r="D34" s="174">
        <f>SUM(D21:D33)</f>
        <v>-34117</v>
      </c>
      <c r="E34" s="174">
        <f>SUM(E21:E33)</f>
        <v>-580</v>
      </c>
      <c r="F34" s="174">
        <f>SUM(F21:F33)</f>
        <v>-5056</v>
      </c>
    </row>
    <row r="35" spans="1:6" s="159" customFormat="1" ht="10.5" customHeight="1">
      <c r="A35" s="160" t="s">
        <v>537</v>
      </c>
      <c r="B35" s="223"/>
      <c r="C35" s="161"/>
      <c r="D35" s="161"/>
      <c r="E35" s="162"/>
      <c r="F35" s="162"/>
    </row>
    <row r="36" spans="1:6" s="159" customFormat="1" ht="10.5" customHeight="1">
      <c r="A36" s="163" t="s">
        <v>538</v>
      </c>
      <c r="B36" s="219"/>
      <c r="C36" s="175"/>
      <c r="D36" s="175"/>
      <c r="E36" s="165"/>
      <c r="F36" s="165"/>
    </row>
    <row r="37" spans="1:6" s="159" customFormat="1" ht="10.5" customHeight="1">
      <c r="A37" s="163" t="s">
        <v>539</v>
      </c>
      <c r="B37" s="219"/>
      <c r="C37" s="175"/>
      <c r="D37" s="175"/>
      <c r="E37" s="165"/>
      <c r="F37" s="165"/>
    </row>
    <row r="38" spans="1:6" s="159" customFormat="1" ht="10.5" customHeight="1">
      <c r="A38" s="163" t="s">
        <v>540</v>
      </c>
      <c r="B38" s="219"/>
      <c r="C38" s="175"/>
      <c r="D38" s="175"/>
      <c r="E38" s="165"/>
      <c r="F38" s="165"/>
    </row>
    <row r="39" spans="1:6" s="159" customFormat="1" ht="10.5" customHeight="1">
      <c r="A39" s="166" t="s">
        <v>518</v>
      </c>
      <c r="B39" s="220"/>
      <c r="C39" s="176"/>
      <c r="D39" s="176"/>
      <c r="E39" s="168"/>
      <c r="F39" s="168"/>
    </row>
    <row r="40" spans="1:6" s="159" customFormat="1" ht="10.5" customHeight="1">
      <c r="A40" s="163" t="s">
        <v>541</v>
      </c>
      <c r="B40" s="219"/>
      <c r="C40" s="175"/>
      <c r="D40" s="175"/>
      <c r="E40" s="165"/>
      <c r="F40" s="165"/>
    </row>
    <row r="41" spans="1:6" s="159" customFormat="1" ht="10.5" customHeight="1">
      <c r="A41" s="163" t="s">
        <v>542</v>
      </c>
      <c r="B41" s="219">
        <f>HT_EFE!K24*-1</f>
        <v>-31375.98000000001</v>
      </c>
      <c r="C41" s="175">
        <v>-62752</v>
      </c>
      <c r="D41" s="175">
        <v>-163427</v>
      </c>
      <c r="E41" s="165">
        <f>-32083.94</f>
        <v>-32083.94</v>
      </c>
      <c r="F41" s="165">
        <v>-29066</v>
      </c>
    </row>
    <row r="42" spans="1:6" s="159" customFormat="1" ht="10.5" customHeight="1">
      <c r="A42" s="163" t="s">
        <v>543</v>
      </c>
      <c r="B42" s="219"/>
      <c r="C42" s="175"/>
      <c r="D42" s="175"/>
      <c r="E42" s="165"/>
      <c r="F42" s="165"/>
    </row>
    <row r="43" spans="1:6" s="159" customFormat="1" ht="10.5" customHeight="1">
      <c r="A43" s="163" t="s">
        <v>521</v>
      </c>
      <c r="B43" s="219"/>
      <c r="C43" s="175"/>
      <c r="D43" s="175"/>
      <c r="E43" s="165"/>
      <c r="F43" s="165"/>
    </row>
    <row r="44" spans="1:6" s="159" customFormat="1" ht="10.5" customHeight="1">
      <c r="A44" s="163" t="s">
        <v>544</v>
      </c>
      <c r="B44" s="219"/>
      <c r="C44" s="175"/>
      <c r="D44" s="175"/>
      <c r="E44" s="165"/>
      <c r="F44" s="165"/>
    </row>
    <row r="45" spans="1:6" s="159" customFormat="1" ht="10.5" customHeight="1">
      <c r="A45" s="172" t="s">
        <v>545</v>
      </c>
      <c r="B45" s="222">
        <f>SUM(B41:B44)</f>
        <v>-31375.98000000001</v>
      </c>
      <c r="C45" s="173">
        <f>SUM(C41:C44)</f>
        <v>-62752</v>
      </c>
      <c r="D45" s="173">
        <f>SUM(D41:D44)</f>
        <v>-163427</v>
      </c>
      <c r="E45" s="174">
        <f>SUM(E35:E44)</f>
        <v>-32083.94</v>
      </c>
      <c r="F45" s="174">
        <f>SUM(F35:F44)</f>
        <v>-29066</v>
      </c>
    </row>
    <row r="46" spans="1:6" s="159" customFormat="1" ht="10.5" customHeight="1">
      <c r="A46" s="178" t="s">
        <v>546</v>
      </c>
      <c r="B46" s="224">
        <f>B20+B34+B45</f>
        <v>248772.77</v>
      </c>
      <c r="C46" s="232">
        <f>+C45+C34+C20</f>
        <v>-408455</v>
      </c>
      <c r="D46" s="179">
        <f>+D45+D34+D20</f>
        <v>9854</v>
      </c>
      <c r="E46" s="179">
        <f>+E45+E34+E20</f>
        <v>364419.55000000005</v>
      </c>
      <c r="F46" s="179">
        <f>+F45+F34+F20</f>
        <v>125776</v>
      </c>
    </row>
    <row r="47" spans="1:6" s="159" customFormat="1" ht="10.5" customHeight="1">
      <c r="A47" s="180" t="s">
        <v>547</v>
      </c>
      <c r="B47" s="181">
        <v>0</v>
      </c>
      <c r="C47" s="181">
        <v>0</v>
      </c>
      <c r="D47" s="181">
        <v>0</v>
      </c>
      <c r="E47" s="179">
        <v>0</v>
      </c>
      <c r="F47" s="179">
        <v>0</v>
      </c>
    </row>
    <row r="48" spans="1:6" s="159" customFormat="1" ht="10.5" customHeight="1">
      <c r="A48" s="180" t="s">
        <v>548</v>
      </c>
      <c r="B48" s="225">
        <f>B46</f>
        <v>248772.77</v>
      </c>
      <c r="C48" s="181">
        <f>+C46</f>
        <v>-408455</v>
      </c>
      <c r="D48" s="181">
        <f>+D46</f>
        <v>9854</v>
      </c>
      <c r="E48" s="179">
        <f>+E46+E47</f>
        <v>364419.55000000005</v>
      </c>
      <c r="F48" s="179">
        <f>+F46+F47</f>
        <v>125776</v>
      </c>
    </row>
    <row r="49" spans="1:6" s="159" customFormat="1" ht="10.5" customHeight="1">
      <c r="A49" s="180" t="s">
        <v>549</v>
      </c>
      <c r="B49" s="226">
        <f>1189.32+16.9+36086.6+35376.25+104761.47</f>
        <v>177430.54</v>
      </c>
      <c r="C49" s="181">
        <v>585886</v>
      </c>
      <c r="D49" s="181">
        <v>576032</v>
      </c>
      <c r="E49" s="179">
        <v>257657</v>
      </c>
      <c r="F49" s="179">
        <v>219848</v>
      </c>
    </row>
    <row r="50" spans="1:6" s="159" customFormat="1" ht="10.5" customHeight="1">
      <c r="A50" s="172" t="s">
        <v>550</v>
      </c>
      <c r="B50" s="228">
        <f>B48+B49</f>
        <v>426203.31</v>
      </c>
      <c r="C50" s="231">
        <f>+C48+C49</f>
        <v>177431</v>
      </c>
      <c r="D50" s="228">
        <f>+D48+D49</f>
        <v>585886</v>
      </c>
      <c r="E50" s="228">
        <f>+E48+E49</f>
        <v>622076.55000000005</v>
      </c>
      <c r="F50" s="228">
        <f>+F48+F49</f>
        <v>345624</v>
      </c>
    </row>
  </sheetData>
  <mergeCells count="3">
    <mergeCell ref="A3:F3"/>
    <mergeCell ref="A4:F4"/>
    <mergeCell ref="A5:F5"/>
  </mergeCells>
  <pageMargins left="0.7" right="0.7" top="0.75" bottom="0.75" header="0.3" footer="0.3"/>
  <pageSetup scale="93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>
      <selection activeCell="H38" sqref="H38"/>
    </sheetView>
  </sheetViews>
  <sheetFormatPr baseColWidth="10" defaultRowHeight="15"/>
  <cols>
    <col min="1" max="1" width="4.7109375" bestFit="1" customWidth="1"/>
    <col min="2" max="2" width="20.140625" customWidth="1"/>
    <col min="3" max="3" width="10.7109375" customWidth="1"/>
    <col min="4" max="4" width="10.42578125" customWidth="1"/>
  </cols>
  <sheetData>
    <row r="1" spans="1:12">
      <c r="A1" s="392" t="s">
        <v>592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2">
      <c r="A2" s="295" t="s">
        <v>591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</row>
    <row r="3" spans="1:12">
      <c r="A3" s="295" t="s">
        <v>738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</row>
    <row r="4" spans="1:12" ht="7.5" customHeight="1">
      <c r="A4" s="393"/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</row>
    <row r="5" spans="1:12">
      <c r="A5" s="394" t="s">
        <v>739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</row>
    <row r="6" spans="1:12">
      <c r="A6" s="396" t="s">
        <v>564</v>
      </c>
      <c r="B6" s="398" t="s">
        <v>565</v>
      </c>
      <c r="C6" s="399" t="s">
        <v>566</v>
      </c>
      <c r="D6" s="399"/>
      <c r="E6" s="399" t="s">
        <v>567</v>
      </c>
      <c r="F6" s="399"/>
      <c r="G6" s="399" t="s">
        <v>568</v>
      </c>
      <c r="H6" s="399"/>
      <c r="I6" s="399" t="s">
        <v>569</v>
      </c>
      <c r="J6" s="399"/>
      <c r="K6" s="399" t="s">
        <v>570</v>
      </c>
      <c r="L6" s="399"/>
    </row>
    <row r="7" spans="1:12">
      <c r="A7" s="397"/>
      <c r="B7" s="398"/>
      <c r="C7" s="211">
        <v>42185</v>
      </c>
      <c r="D7" s="187">
        <v>2014</v>
      </c>
      <c r="E7" s="187" t="s">
        <v>571</v>
      </c>
      <c r="F7" s="187" t="s">
        <v>572</v>
      </c>
      <c r="G7" s="187" t="s">
        <v>573</v>
      </c>
      <c r="H7" s="187" t="s">
        <v>574</v>
      </c>
      <c r="I7" s="187" t="s">
        <v>573</v>
      </c>
      <c r="J7" s="187" t="s">
        <v>574</v>
      </c>
      <c r="K7" s="187" t="s">
        <v>573</v>
      </c>
      <c r="L7" s="187" t="s">
        <v>574</v>
      </c>
    </row>
    <row r="8" spans="1:12">
      <c r="A8" s="188">
        <v>10</v>
      </c>
      <c r="B8" s="212"/>
      <c r="C8" s="191">
        <f>'NOTAS BG'!D17</f>
        <v>426203.31000000006</v>
      </c>
      <c r="D8" s="190">
        <f>1189.32+16.9+36086.6+35376.25+104761.47</f>
        <v>177430.54</v>
      </c>
      <c r="E8" s="191">
        <f>C8-D8</f>
        <v>248772.77000000005</v>
      </c>
      <c r="F8" s="190">
        <v>0</v>
      </c>
      <c r="G8" s="192"/>
      <c r="H8" s="192"/>
      <c r="I8" s="192"/>
      <c r="J8" s="192"/>
      <c r="K8" s="192"/>
      <c r="L8" s="192"/>
    </row>
    <row r="9" spans="1:12">
      <c r="A9" s="193">
        <v>12</v>
      </c>
      <c r="B9" s="189"/>
      <c r="C9" s="216">
        <v>2530</v>
      </c>
      <c r="D9" s="190">
        <v>400</v>
      </c>
      <c r="E9" s="190">
        <v>0</v>
      </c>
      <c r="F9" s="190">
        <f>D9-C9</f>
        <v>-2130</v>
      </c>
      <c r="G9" s="190">
        <f>E9</f>
        <v>0</v>
      </c>
      <c r="H9" s="190">
        <f>F9</f>
        <v>-2130</v>
      </c>
      <c r="I9" s="192"/>
      <c r="J9" s="192"/>
      <c r="K9" s="192"/>
      <c r="L9" s="192"/>
    </row>
    <row r="10" spans="1:12">
      <c r="A10" s="188">
        <v>14</v>
      </c>
      <c r="B10" s="189"/>
      <c r="C10" s="216">
        <v>2806.94</v>
      </c>
      <c r="D10" s="190">
        <v>800</v>
      </c>
      <c r="E10" s="190">
        <f>C10-D10</f>
        <v>2006.94</v>
      </c>
      <c r="F10" s="190">
        <v>0</v>
      </c>
      <c r="G10" s="190">
        <f t="shared" ref="G10:G12" si="0">E10</f>
        <v>2006.94</v>
      </c>
      <c r="H10" s="190">
        <f t="shared" ref="H10:H12" si="1">F10</f>
        <v>0</v>
      </c>
      <c r="I10" s="192"/>
      <c r="J10" s="192"/>
      <c r="K10" s="192"/>
      <c r="L10" s="192"/>
    </row>
    <row r="11" spans="1:12">
      <c r="A11" s="188">
        <v>16</v>
      </c>
      <c r="B11" s="189"/>
      <c r="C11" s="216">
        <v>0</v>
      </c>
      <c r="D11" s="190">
        <v>0</v>
      </c>
      <c r="E11" s="190">
        <v>0</v>
      </c>
      <c r="F11" s="190">
        <v>0</v>
      </c>
      <c r="G11" s="190">
        <f t="shared" si="0"/>
        <v>0</v>
      </c>
      <c r="H11" s="190">
        <f t="shared" si="1"/>
        <v>0</v>
      </c>
      <c r="I11" s="190"/>
      <c r="J11" s="192"/>
      <c r="K11" s="190"/>
      <c r="L11" s="192"/>
    </row>
    <row r="12" spans="1:12">
      <c r="A12" s="188">
        <v>18</v>
      </c>
      <c r="B12" s="189"/>
      <c r="C12" s="216">
        <v>1608.17</v>
      </c>
      <c r="D12" s="190">
        <f>1677.96+1498.33</f>
        <v>3176.29</v>
      </c>
      <c r="E12" s="190">
        <v>0</v>
      </c>
      <c r="F12" s="190">
        <f>D12-C12</f>
        <v>1568.12</v>
      </c>
      <c r="G12" s="190">
        <f t="shared" si="0"/>
        <v>0</v>
      </c>
      <c r="H12" s="190">
        <f t="shared" si="1"/>
        <v>1568.12</v>
      </c>
      <c r="I12" s="192"/>
      <c r="J12" s="192"/>
      <c r="K12" s="192"/>
      <c r="L12" s="192"/>
    </row>
    <row r="13" spans="1:12">
      <c r="A13" s="188" t="s">
        <v>582</v>
      </c>
      <c r="B13" s="189"/>
      <c r="C13" s="216">
        <v>15788.62</v>
      </c>
      <c r="D13" s="190">
        <f>2580.5+5949.67+38.5+2093.5</f>
        <v>10662.17</v>
      </c>
      <c r="E13" s="190">
        <f>C13-D13</f>
        <v>5126.4500000000007</v>
      </c>
      <c r="F13" s="190">
        <v>0</v>
      </c>
      <c r="G13" s="190">
        <f t="shared" ref="G13" si="2">E13</f>
        <v>5126.4500000000007</v>
      </c>
      <c r="H13" s="190">
        <f t="shared" ref="H13" si="3">F13</f>
        <v>0</v>
      </c>
      <c r="I13" s="192"/>
      <c r="J13" s="192"/>
      <c r="K13" s="192"/>
      <c r="L13" s="192"/>
    </row>
    <row r="14" spans="1:12">
      <c r="A14" s="188">
        <v>33</v>
      </c>
      <c r="B14" s="189"/>
      <c r="C14" s="216">
        <v>3085769.41</v>
      </c>
      <c r="D14" s="190">
        <f>20754.4+532.5+8558.17+194632.76+15268+129864.13+1398185.12+524433.53+793540.8</f>
        <v>3085769.41</v>
      </c>
      <c r="E14" s="190">
        <f>C14-D14</f>
        <v>0</v>
      </c>
      <c r="F14" s="190">
        <v>0</v>
      </c>
      <c r="G14" s="190"/>
      <c r="H14" s="192"/>
      <c r="I14" s="190">
        <f>E14</f>
        <v>0</v>
      </c>
      <c r="J14" s="190">
        <f>F14</f>
        <v>0</v>
      </c>
      <c r="K14" s="192"/>
      <c r="L14" s="192"/>
    </row>
    <row r="15" spans="1:12">
      <c r="A15" s="188" t="s">
        <v>583</v>
      </c>
      <c r="B15" s="189"/>
      <c r="C15" s="227">
        <v>75216.63</v>
      </c>
      <c r="D15" s="190">
        <f>63579.93+23404</f>
        <v>86983.93</v>
      </c>
      <c r="E15" s="190">
        <v>0</v>
      </c>
      <c r="F15" s="190">
        <f>D15-C15</f>
        <v>11767.299999999988</v>
      </c>
      <c r="G15" s="190">
        <f>E15</f>
        <v>0</v>
      </c>
      <c r="H15" s="190">
        <f>F15</f>
        <v>11767.299999999988</v>
      </c>
      <c r="I15" s="190"/>
      <c r="J15" s="190"/>
      <c r="K15" s="192"/>
      <c r="L15" s="192"/>
    </row>
    <row r="16" spans="1:12">
      <c r="A16" s="193">
        <v>39</v>
      </c>
      <c r="B16" s="189"/>
      <c r="C16" s="217">
        <v>605624.28</v>
      </c>
      <c r="D16" s="213">
        <f>164972.07+56559.35+335391.19</f>
        <v>556922.61</v>
      </c>
      <c r="E16" s="190">
        <v>0</v>
      </c>
      <c r="F16" s="190">
        <f>C16-D16</f>
        <v>48701.670000000042</v>
      </c>
      <c r="G16" s="192"/>
      <c r="H16" s="190"/>
      <c r="I16" s="190">
        <f>E16</f>
        <v>0</v>
      </c>
      <c r="J16" s="190">
        <f>F16</f>
        <v>48701.670000000042</v>
      </c>
      <c r="K16" s="192"/>
      <c r="L16" s="192"/>
    </row>
    <row r="17" spans="1:12">
      <c r="A17" s="193">
        <v>4011</v>
      </c>
      <c r="B17" s="189"/>
      <c r="C17" s="213">
        <f>554.34-188.64</f>
        <v>365.70000000000005</v>
      </c>
      <c r="D17" s="213">
        <f>1376.68-188.07</f>
        <v>1188.6100000000001</v>
      </c>
      <c r="E17" s="190">
        <f>D17-C17</f>
        <v>822.91000000000008</v>
      </c>
      <c r="F17" s="190">
        <v>0</v>
      </c>
      <c r="G17" s="190">
        <f>E17</f>
        <v>822.91000000000008</v>
      </c>
      <c r="H17" s="190">
        <f>F17</f>
        <v>0</v>
      </c>
      <c r="I17" s="192"/>
      <c r="J17" s="192"/>
      <c r="K17" s="192"/>
      <c r="L17" s="192"/>
    </row>
    <row r="18" spans="1:12">
      <c r="A18" s="193">
        <v>4017</v>
      </c>
      <c r="B18" s="189"/>
      <c r="C18" s="190">
        <v>-285.92</v>
      </c>
      <c r="D18" s="190">
        <f>505-353.41-9.5</f>
        <v>142.08999999999997</v>
      </c>
      <c r="E18" s="190">
        <f>C18-D18</f>
        <v>-428.01</v>
      </c>
      <c r="F18" s="190">
        <v>0</v>
      </c>
      <c r="G18" s="190">
        <f t="shared" ref="G18:H23" si="4">E18</f>
        <v>-428.01</v>
      </c>
      <c r="H18" s="190">
        <f t="shared" ref="H18:H22" si="5">F18</f>
        <v>0</v>
      </c>
      <c r="I18" s="192"/>
      <c r="J18" s="192"/>
      <c r="K18" s="192"/>
      <c r="L18" s="192"/>
    </row>
    <row r="19" spans="1:12">
      <c r="A19" s="193">
        <v>403</v>
      </c>
      <c r="B19" s="189"/>
      <c r="C19" s="213">
        <f>'[6]Sheet 1'!$K$28+'[6]Sheet 1'!$K$29</f>
        <v>1043.95</v>
      </c>
      <c r="D19" s="213">
        <f>625.46+233.74</f>
        <v>859.2</v>
      </c>
      <c r="E19" s="190">
        <f>D19-C19</f>
        <v>-184.75</v>
      </c>
      <c r="F19" s="190">
        <v>0</v>
      </c>
      <c r="G19" s="190">
        <f t="shared" si="4"/>
        <v>-184.75</v>
      </c>
      <c r="H19" s="190">
        <f t="shared" si="5"/>
        <v>0</v>
      </c>
      <c r="I19" s="192"/>
      <c r="J19" s="192"/>
      <c r="K19" s="192"/>
      <c r="L19" s="192"/>
    </row>
    <row r="20" spans="1:12">
      <c r="A20" s="193">
        <v>407</v>
      </c>
      <c r="B20" s="189"/>
      <c r="C20" s="213">
        <v>581.84</v>
      </c>
      <c r="D20" s="213">
        <f>330.18</f>
        <v>330.18</v>
      </c>
      <c r="E20" s="190">
        <v>0</v>
      </c>
      <c r="F20" s="190">
        <f>C20-D20</f>
        <v>251.66000000000003</v>
      </c>
      <c r="G20" s="190">
        <f t="shared" si="4"/>
        <v>0</v>
      </c>
      <c r="H20" s="190">
        <f t="shared" si="5"/>
        <v>251.66000000000003</v>
      </c>
      <c r="I20" s="192"/>
      <c r="J20" s="192"/>
      <c r="K20" s="192"/>
      <c r="L20" s="192"/>
    </row>
    <row r="21" spans="1:12">
      <c r="A21" s="188">
        <v>41</v>
      </c>
      <c r="B21" s="189"/>
      <c r="C21" s="213">
        <v>1321.07</v>
      </c>
      <c r="D21" s="213">
        <v>853.08</v>
      </c>
      <c r="E21" s="190">
        <v>0</v>
      </c>
      <c r="F21" s="190">
        <f>C21-D21</f>
        <v>467.9899999999999</v>
      </c>
      <c r="G21" s="190">
        <f t="shared" si="4"/>
        <v>0</v>
      </c>
      <c r="H21" s="190">
        <f t="shared" si="5"/>
        <v>467.9899999999999</v>
      </c>
      <c r="I21" s="192"/>
      <c r="J21" s="192"/>
      <c r="K21" s="192"/>
      <c r="L21" s="192"/>
    </row>
    <row r="22" spans="1:12">
      <c r="A22" s="193">
        <v>42</v>
      </c>
      <c r="B22" s="189"/>
      <c r="C22" s="213">
        <v>-19.7</v>
      </c>
      <c r="D22" s="213">
        <v>0</v>
      </c>
      <c r="E22" s="190">
        <v>0</v>
      </c>
      <c r="F22" s="190">
        <f>C22-D22</f>
        <v>-19.7</v>
      </c>
      <c r="G22" s="190">
        <f t="shared" si="4"/>
        <v>0</v>
      </c>
      <c r="H22" s="190">
        <f t="shared" si="5"/>
        <v>-19.7</v>
      </c>
      <c r="I22" s="192"/>
      <c r="J22" s="192"/>
      <c r="K22" s="192"/>
      <c r="L22" s="192"/>
    </row>
    <row r="23" spans="1:12">
      <c r="A23" s="188">
        <v>44</v>
      </c>
      <c r="B23" s="189"/>
      <c r="C23" s="213">
        <v>0</v>
      </c>
      <c r="D23" s="213">
        <v>0</v>
      </c>
      <c r="E23" s="190">
        <v>0</v>
      </c>
      <c r="F23" s="190">
        <v>0</v>
      </c>
      <c r="G23" s="190">
        <f t="shared" si="4"/>
        <v>0</v>
      </c>
      <c r="H23" s="190">
        <f t="shared" si="4"/>
        <v>0</v>
      </c>
      <c r="I23" s="192"/>
      <c r="J23" s="192"/>
      <c r="K23" s="192"/>
      <c r="L23" s="190"/>
    </row>
    <row r="24" spans="1:12">
      <c r="A24" s="188">
        <v>45</v>
      </c>
      <c r="B24" s="189"/>
      <c r="C24" s="213">
        <v>135176.46</v>
      </c>
      <c r="D24" s="213">
        <f>102972.51+63579.93</f>
        <v>166552.44</v>
      </c>
      <c r="E24" s="190">
        <f>D24-C24</f>
        <v>31375.98000000001</v>
      </c>
      <c r="F24" s="190">
        <v>0</v>
      </c>
      <c r="G24" s="192"/>
      <c r="H24" s="192"/>
      <c r="I24" s="192"/>
      <c r="J24" s="192"/>
      <c r="K24" s="190">
        <f>E24</f>
        <v>31375.98000000001</v>
      </c>
      <c r="L24" s="190">
        <f>F24</f>
        <v>0</v>
      </c>
    </row>
    <row r="25" spans="1:12">
      <c r="A25" s="188" t="s">
        <v>584</v>
      </c>
      <c r="B25" s="189"/>
      <c r="C25" s="213">
        <v>254981.77</v>
      </c>
      <c r="D25" s="213">
        <f>750+194158.45+1170+627.9+23404+4008.52+520</f>
        <v>224638.87</v>
      </c>
      <c r="E25" s="190">
        <v>0</v>
      </c>
      <c r="F25" s="190">
        <f>C25-D25</f>
        <v>30342.899999999994</v>
      </c>
      <c r="G25" s="190">
        <f>E25</f>
        <v>0</v>
      </c>
      <c r="H25" s="190">
        <f>F25</f>
        <v>30342.899999999994</v>
      </c>
      <c r="I25" s="192"/>
      <c r="J25" s="192"/>
      <c r="K25" s="192"/>
      <c r="L25" s="190"/>
    </row>
    <row r="26" spans="1:12">
      <c r="A26" s="188">
        <v>50</v>
      </c>
      <c r="B26" s="189"/>
      <c r="C26" s="213">
        <v>838164.65</v>
      </c>
      <c r="D26" s="213">
        <f>838164.65</f>
        <v>838164.65</v>
      </c>
      <c r="E26" s="190">
        <v>0</v>
      </c>
      <c r="F26" s="190">
        <v>0</v>
      </c>
      <c r="G26" s="192"/>
      <c r="H26" s="192"/>
      <c r="I26" s="192"/>
      <c r="J26" s="192"/>
      <c r="K26" s="190">
        <f>E26</f>
        <v>0</v>
      </c>
      <c r="L26" s="190">
        <f>F26</f>
        <v>0</v>
      </c>
    </row>
    <row r="27" spans="1:12">
      <c r="A27" s="188" t="s">
        <v>585</v>
      </c>
      <c r="B27" s="189"/>
      <c r="C27" s="213">
        <f>4161.17</f>
        <v>4161.17</v>
      </c>
      <c r="D27" s="213">
        <v>4161.17</v>
      </c>
      <c r="E27" s="190">
        <v>0</v>
      </c>
      <c r="F27" s="190">
        <v>0</v>
      </c>
      <c r="G27" s="192"/>
      <c r="H27" s="192"/>
      <c r="I27" s="192"/>
      <c r="J27" s="192"/>
      <c r="K27" s="190">
        <f t="shared" ref="K27:K28" si="6">E27</f>
        <v>0</v>
      </c>
      <c r="L27" s="190">
        <f t="shared" ref="L27:L28" si="7">F27</f>
        <v>0</v>
      </c>
    </row>
    <row r="28" spans="1:12">
      <c r="A28" s="188">
        <v>57</v>
      </c>
      <c r="B28" s="189"/>
      <c r="C28" s="213">
        <f>752081.75</f>
        <v>752081.75</v>
      </c>
      <c r="D28" s="213">
        <f>752081.75</f>
        <v>752081.75</v>
      </c>
      <c r="E28" s="190">
        <v>0</v>
      </c>
      <c r="F28" s="190">
        <v>0</v>
      </c>
      <c r="G28" s="192"/>
      <c r="H28" s="190"/>
      <c r="I28" s="192"/>
      <c r="J28" s="192"/>
      <c r="K28" s="190">
        <f t="shared" si="6"/>
        <v>0</v>
      </c>
      <c r="L28" s="190">
        <f t="shared" si="7"/>
        <v>0</v>
      </c>
    </row>
    <row r="29" spans="1:12">
      <c r="A29" s="188">
        <v>58</v>
      </c>
      <c r="B29" s="189"/>
      <c r="C29" s="213">
        <v>0</v>
      </c>
      <c r="D29" s="213">
        <v>0</v>
      </c>
      <c r="E29" s="190">
        <v>0</v>
      </c>
      <c r="F29" s="190">
        <v>0</v>
      </c>
      <c r="G29" s="192"/>
      <c r="H29" s="190"/>
      <c r="I29" s="192"/>
      <c r="J29" s="192"/>
      <c r="K29" s="190">
        <f>E29</f>
        <v>0</v>
      </c>
      <c r="L29" s="190">
        <f>F29</f>
        <v>0</v>
      </c>
    </row>
    <row r="30" spans="1:12" ht="15.75" thickBot="1">
      <c r="A30" s="194">
        <v>59</v>
      </c>
      <c r="B30" s="195"/>
      <c r="C30" s="214">
        <f>799869.37+20849.5-1107+196542.35</f>
        <v>1016154.22</v>
      </c>
      <c r="D30" s="214">
        <f>799869.37+20849.5-1107</f>
        <v>819611.87</v>
      </c>
      <c r="E30" s="196">
        <v>0</v>
      </c>
      <c r="F30" s="196">
        <f>C30-D30</f>
        <v>196542.34999999998</v>
      </c>
      <c r="G30" s="196">
        <f>E30</f>
        <v>0</v>
      </c>
      <c r="H30" s="196">
        <f>F30</f>
        <v>196542.34999999998</v>
      </c>
      <c r="I30" s="197"/>
      <c r="J30" s="197"/>
      <c r="K30" s="197"/>
      <c r="L30" s="197"/>
    </row>
    <row r="31" spans="1:12">
      <c r="A31" s="192"/>
      <c r="B31" s="198" t="s">
        <v>575</v>
      </c>
      <c r="C31" s="199">
        <f>SUM(C8:C30)</f>
        <v>7219274.3200000003</v>
      </c>
      <c r="D31" s="199">
        <f>SUM(D8:D30)</f>
        <v>6730728.8600000003</v>
      </c>
      <c r="E31" s="199">
        <f t="shared" ref="E31" si="8">SUM(E8:E30)</f>
        <v>287492.29000000004</v>
      </c>
      <c r="F31" s="199">
        <f>SUM(F8:F30)</f>
        <v>287492.29000000004</v>
      </c>
      <c r="G31" s="199">
        <f t="shared" ref="G31:L31" si="9">SUM(G8:G30)</f>
        <v>7343.5400000000009</v>
      </c>
      <c r="H31" s="199">
        <f t="shared" si="9"/>
        <v>238790.61999999997</v>
      </c>
      <c r="I31" s="199">
        <f t="shared" si="9"/>
        <v>0</v>
      </c>
      <c r="J31" s="199">
        <f t="shared" si="9"/>
        <v>48701.670000000042</v>
      </c>
      <c r="K31" s="199">
        <f t="shared" si="9"/>
        <v>31375.98000000001</v>
      </c>
      <c r="L31" s="199">
        <f t="shared" si="9"/>
        <v>0</v>
      </c>
    </row>
    <row r="32" spans="1:12">
      <c r="A32" s="200"/>
      <c r="B32" s="201"/>
      <c r="C32" s="202"/>
      <c r="D32" s="202"/>
      <c r="E32" s="202"/>
      <c r="F32" s="202">
        <f>F31-E31</f>
        <v>0</v>
      </c>
      <c r="G32" s="190">
        <f>H31-G31</f>
        <v>231447.07999999996</v>
      </c>
      <c r="H32" s="190">
        <v>0</v>
      </c>
      <c r="I32" s="190">
        <f>J31-I31</f>
        <v>48701.670000000042</v>
      </c>
      <c r="J32" s="190">
        <v>0</v>
      </c>
      <c r="K32" s="190"/>
      <c r="L32" s="190">
        <f>K31</f>
        <v>31375.98000000001</v>
      </c>
    </row>
    <row r="33" spans="1:12">
      <c r="A33" s="200"/>
      <c r="B33" s="203" t="s">
        <v>576</v>
      </c>
      <c r="C33" s="204"/>
      <c r="D33" s="202"/>
      <c r="E33" s="204"/>
      <c r="F33" s="204"/>
      <c r="G33" s="190">
        <f>G31+G32</f>
        <v>238790.61999999997</v>
      </c>
      <c r="H33" s="190">
        <f t="shared" ref="H33:L33" si="10">H31+H32</f>
        <v>238790.61999999997</v>
      </c>
      <c r="I33" s="190">
        <f t="shared" si="10"/>
        <v>48701.670000000042</v>
      </c>
      <c r="J33" s="190">
        <f t="shared" si="10"/>
        <v>48701.670000000042</v>
      </c>
      <c r="K33" s="190">
        <f t="shared" si="10"/>
        <v>31375.98000000001</v>
      </c>
      <c r="L33" s="190">
        <f t="shared" si="10"/>
        <v>31375.98000000001</v>
      </c>
    </row>
    <row r="34" spans="1:12">
      <c r="B34" s="205" t="s">
        <v>577</v>
      </c>
      <c r="C34" s="206">
        <f>G32</f>
        <v>231447.07999999996</v>
      </c>
      <c r="D34" s="207"/>
      <c r="E34" s="207"/>
      <c r="F34" s="207"/>
      <c r="G34" s="218" t="s">
        <v>586</v>
      </c>
      <c r="H34" s="218" t="s">
        <v>587</v>
      </c>
      <c r="I34" s="218" t="s">
        <v>586</v>
      </c>
      <c r="J34" s="218" t="s">
        <v>587</v>
      </c>
      <c r="K34" s="218" t="s">
        <v>586</v>
      </c>
      <c r="L34" s="218" t="s">
        <v>587</v>
      </c>
    </row>
    <row r="35" spans="1:12">
      <c r="B35" s="205" t="s">
        <v>578</v>
      </c>
      <c r="C35" s="206">
        <f>I32</f>
        <v>48701.670000000042</v>
      </c>
      <c r="D35" s="207"/>
      <c r="E35" s="207"/>
      <c r="F35" s="207"/>
      <c r="G35" s="207"/>
      <c r="H35" s="207"/>
      <c r="I35" s="207"/>
      <c r="J35" s="207"/>
      <c r="K35" s="207"/>
      <c r="L35" s="207"/>
    </row>
    <row r="36" spans="1:12" ht="15.75" thickBot="1">
      <c r="B36" s="205" t="s">
        <v>579</v>
      </c>
      <c r="C36" s="208">
        <f>L32*-1</f>
        <v>-31375.98000000001</v>
      </c>
      <c r="D36" s="207"/>
      <c r="E36" s="207"/>
      <c r="F36" s="207"/>
      <c r="G36" s="207"/>
      <c r="H36" s="207"/>
      <c r="I36" s="207"/>
      <c r="J36" s="207"/>
      <c r="K36" s="207"/>
      <c r="L36" s="207"/>
    </row>
    <row r="37" spans="1:12" ht="15.75" thickBot="1">
      <c r="B37" s="205" t="s">
        <v>580</v>
      </c>
      <c r="C37" s="209">
        <f>C34+C35+C36</f>
        <v>248772.77</v>
      </c>
      <c r="D37" s="210" t="s">
        <v>581</v>
      </c>
      <c r="E37" s="206"/>
      <c r="F37" s="207"/>
      <c r="G37" s="207"/>
      <c r="H37" s="207"/>
      <c r="I37" s="207"/>
      <c r="J37" s="207"/>
      <c r="K37" s="207"/>
      <c r="L37" s="207"/>
    </row>
    <row r="38" spans="1:12" ht="15.75" thickTop="1">
      <c r="E38" s="215"/>
    </row>
    <row r="39" spans="1:12">
      <c r="C39" s="215"/>
    </row>
    <row r="40" spans="1:12">
      <c r="C40" t="s">
        <v>588</v>
      </c>
      <c r="D40" s="215">
        <f>D8</f>
        <v>177430.54</v>
      </c>
    </row>
    <row r="41" spans="1:12">
      <c r="C41" s="230" t="s">
        <v>589</v>
      </c>
      <c r="D41" s="229">
        <f>C37</f>
        <v>248772.77</v>
      </c>
    </row>
    <row r="42" spans="1:12">
      <c r="C42" t="s">
        <v>590</v>
      </c>
      <c r="D42" s="215">
        <f>D40+D41</f>
        <v>426203.31</v>
      </c>
    </row>
  </sheetData>
  <mergeCells count="10">
    <mergeCell ref="A1:L1"/>
    <mergeCell ref="A4:L4"/>
    <mergeCell ref="A5:L5"/>
    <mergeCell ref="A6:A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80" orientation="landscape" r:id="rId1"/>
  <ignoredErrors>
    <ignoredError sqref="E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19" workbookViewId="0">
      <selection activeCell="L39" sqref="L39"/>
    </sheetView>
  </sheetViews>
  <sheetFormatPr baseColWidth="10" defaultRowHeight="16.5"/>
  <cols>
    <col min="1" max="1" width="3.28515625" customWidth="1"/>
    <col min="2" max="2" width="41.85546875" customWidth="1"/>
    <col min="3" max="3" width="10" style="321" customWidth="1"/>
    <col min="4" max="4" width="11.42578125" style="322"/>
    <col min="5" max="5" width="23.28515625" customWidth="1"/>
    <col min="6" max="6" width="3.7109375" style="349" customWidth="1"/>
    <col min="7" max="7" width="10" style="323" customWidth="1"/>
    <col min="8" max="8" width="38" customWidth="1"/>
    <col min="9" max="9" width="10" customWidth="1"/>
    <col min="10" max="10" width="3.42578125" style="324" customWidth="1"/>
    <col min="11" max="11" width="2.28515625" customWidth="1"/>
    <col min="12" max="12" width="0.42578125" customWidth="1"/>
    <col min="13" max="13" width="3.7109375" customWidth="1"/>
    <col min="14" max="14" width="37.140625" customWidth="1"/>
  </cols>
  <sheetData>
    <row r="1" spans="1:10">
      <c r="F1" s="346"/>
    </row>
    <row r="2" spans="1:10">
      <c r="F2" s="346"/>
    </row>
    <row r="3" spans="1:10">
      <c r="F3" s="346"/>
    </row>
    <row r="4" spans="1:10">
      <c r="F4" s="346"/>
    </row>
    <row r="5" spans="1:10">
      <c r="B5" s="325" t="s">
        <v>743</v>
      </c>
      <c r="F5" s="346"/>
      <c r="G5" s="358" t="s">
        <v>796</v>
      </c>
    </row>
    <row r="6" spans="1:10">
      <c r="F6" s="346"/>
    </row>
    <row r="7" spans="1:10" ht="15">
      <c r="A7" s="326" t="s">
        <v>744</v>
      </c>
      <c r="B7" s="327" t="s">
        <v>745</v>
      </c>
      <c r="C7" s="327" t="s">
        <v>746</v>
      </c>
      <c r="F7" s="359" t="s">
        <v>744</v>
      </c>
      <c r="G7" s="360" t="s">
        <v>747</v>
      </c>
      <c r="H7" s="359" t="s">
        <v>745</v>
      </c>
      <c r="I7" s="361" t="s">
        <v>748</v>
      </c>
    </row>
    <row r="8" spans="1:10">
      <c r="A8" s="328">
        <v>1</v>
      </c>
      <c r="B8" s="328" t="s">
        <v>749</v>
      </c>
      <c r="C8" s="321">
        <v>375</v>
      </c>
      <c r="F8" s="347">
        <v>1</v>
      </c>
      <c r="G8" s="329" t="s">
        <v>750</v>
      </c>
      <c r="H8" s="328" t="s">
        <v>751</v>
      </c>
      <c r="I8" s="328">
        <v>405</v>
      </c>
      <c r="J8" s="324" t="s">
        <v>752</v>
      </c>
    </row>
    <row r="9" spans="1:10">
      <c r="A9" s="328">
        <v>2</v>
      </c>
      <c r="B9" s="328" t="s">
        <v>753</v>
      </c>
      <c r="C9" s="321">
        <v>1005</v>
      </c>
      <c r="F9" s="347">
        <v>2</v>
      </c>
      <c r="G9" s="329" t="s">
        <v>750</v>
      </c>
      <c r="H9" s="328" t="s">
        <v>754</v>
      </c>
      <c r="I9" s="328">
        <v>450</v>
      </c>
      <c r="J9" s="324" t="s">
        <v>752</v>
      </c>
    </row>
    <row r="10" spans="1:10">
      <c r="A10" s="328">
        <v>3</v>
      </c>
      <c r="B10" s="328" t="s">
        <v>755</v>
      </c>
      <c r="C10" s="321">
        <v>450</v>
      </c>
      <c r="F10" s="347">
        <v>3</v>
      </c>
      <c r="G10" s="329" t="s">
        <v>750</v>
      </c>
      <c r="H10" s="328" t="s">
        <v>756</v>
      </c>
      <c r="I10" s="328">
        <v>725</v>
      </c>
      <c r="J10" s="324" t="s">
        <v>752</v>
      </c>
    </row>
    <row r="11" spans="1:10">
      <c r="A11" s="328">
        <v>4</v>
      </c>
      <c r="B11" s="328" t="s">
        <v>757</v>
      </c>
      <c r="C11" s="321">
        <v>950</v>
      </c>
      <c r="F11" s="347">
        <v>4</v>
      </c>
      <c r="G11" s="329" t="s">
        <v>758</v>
      </c>
      <c r="H11" s="328" t="s">
        <v>759</v>
      </c>
      <c r="I11" s="328">
        <v>950</v>
      </c>
      <c r="J11" s="324" t="s">
        <v>752</v>
      </c>
    </row>
    <row r="12" spans="1:10">
      <c r="A12" s="328">
        <v>5</v>
      </c>
      <c r="B12" s="328" t="s">
        <v>760</v>
      </c>
      <c r="C12" s="321">
        <v>550</v>
      </c>
      <c r="F12" s="347">
        <v>5</v>
      </c>
      <c r="G12" s="329" t="s">
        <v>764</v>
      </c>
      <c r="H12" s="328" t="s">
        <v>760</v>
      </c>
      <c r="I12" s="328">
        <v>450</v>
      </c>
      <c r="J12" s="330" t="s">
        <v>752</v>
      </c>
    </row>
    <row r="13" spans="1:10">
      <c r="A13" s="328">
        <v>6</v>
      </c>
      <c r="B13" s="328" t="s">
        <v>763</v>
      </c>
      <c r="C13" s="321">
        <v>950</v>
      </c>
      <c r="F13" s="347">
        <v>6</v>
      </c>
      <c r="G13" s="340" t="s">
        <v>768</v>
      </c>
      <c r="H13" s="336" t="s">
        <v>769</v>
      </c>
      <c r="I13" s="341">
        <v>1005</v>
      </c>
      <c r="J13" s="324" t="s">
        <v>752</v>
      </c>
    </row>
    <row r="14" spans="1:10">
      <c r="A14" s="328">
        <v>7</v>
      </c>
      <c r="B14" s="328" t="s">
        <v>765</v>
      </c>
      <c r="C14" s="321">
        <v>1050</v>
      </c>
      <c r="F14" s="347"/>
      <c r="G14" s="329"/>
      <c r="H14" s="339" t="s">
        <v>748</v>
      </c>
      <c r="I14" s="338">
        <f>SUM(I8:I13)</f>
        <v>3985</v>
      </c>
      <c r="J14" s="330"/>
    </row>
    <row r="15" spans="1:10">
      <c r="A15" s="328">
        <v>8</v>
      </c>
      <c r="B15" s="328" t="s">
        <v>767</v>
      </c>
      <c r="C15" s="321">
        <v>950</v>
      </c>
      <c r="F15" s="347"/>
      <c r="G15" s="351"/>
      <c r="H15" s="354"/>
      <c r="I15" s="355"/>
    </row>
    <row r="16" spans="1:10">
      <c r="A16" s="328">
        <v>9</v>
      </c>
      <c r="B16" s="328" t="s">
        <v>770</v>
      </c>
      <c r="C16" s="321">
        <v>950</v>
      </c>
      <c r="F16" s="359" t="s">
        <v>744</v>
      </c>
      <c r="G16" s="360" t="s">
        <v>747</v>
      </c>
      <c r="H16" s="359" t="s">
        <v>745</v>
      </c>
      <c r="I16" s="361" t="s">
        <v>748</v>
      </c>
    </row>
    <row r="17" spans="1:16">
      <c r="A17" s="328">
        <v>10</v>
      </c>
      <c r="B17" s="328" t="s">
        <v>771</v>
      </c>
      <c r="C17" s="321">
        <v>750</v>
      </c>
      <c r="F17" s="347">
        <v>1</v>
      </c>
      <c r="G17" s="329" t="s">
        <v>758</v>
      </c>
      <c r="H17" s="328" t="s">
        <v>761</v>
      </c>
      <c r="I17" s="328">
        <v>900</v>
      </c>
      <c r="J17" s="324" t="s">
        <v>762</v>
      </c>
    </row>
    <row r="18" spans="1:16">
      <c r="A18" s="328">
        <v>11</v>
      </c>
      <c r="B18" s="328" t="s">
        <v>772</v>
      </c>
      <c r="C18" s="321">
        <v>450</v>
      </c>
      <c r="F18" s="347">
        <v>2</v>
      </c>
      <c r="G18" s="340" t="s">
        <v>764</v>
      </c>
      <c r="H18" s="336" t="s">
        <v>766</v>
      </c>
      <c r="I18" s="336">
        <v>500</v>
      </c>
      <c r="J18" s="330" t="s">
        <v>762</v>
      </c>
    </row>
    <row r="19" spans="1:16">
      <c r="A19" s="328">
        <v>12</v>
      </c>
      <c r="B19" s="328" t="s">
        <v>773</v>
      </c>
      <c r="C19" s="321">
        <v>950</v>
      </c>
      <c r="F19" s="357"/>
      <c r="G19" s="356"/>
      <c r="H19" s="339" t="s">
        <v>748</v>
      </c>
      <c r="I19" s="338">
        <f>SUM(I17:I18)</f>
        <v>1400</v>
      </c>
    </row>
    <row r="20" spans="1:16">
      <c r="A20" s="328">
        <v>13</v>
      </c>
      <c r="B20" s="328" t="s">
        <v>774</v>
      </c>
      <c r="C20" s="321">
        <v>950</v>
      </c>
      <c r="F20" s="347"/>
      <c r="G20" s="351"/>
      <c r="H20" s="354"/>
      <c r="I20" s="354"/>
    </row>
    <row r="21" spans="1:16">
      <c r="A21" s="328">
        <v>14</v>
      </c>
      <c r="B21" s="328" t="s">
        <v>775</v>
      </c>
      <c r="C21" s="321">
        <v>950</v>
      </c>
      <c r="F21" s="359" t="s">
        <v>744</v>
      </c>
      <c r="G21" s="360" t="s">
        <v>747</v>
      </c>
      <c r="H21" s="359" t="s">
        <v>745</v>
      </c>
      <c r="I21" s="361" t="s">
        <v>748</v>
      </c>
      <c r="J21"/>
    </row>
    <row r="22" spans="1:16">
      <c r="A22" s="328">
        <v>15</v>
      </c>
      <c r="B22" s="328" t="s">
        <v>776</v>
      </c>
      <c r="C22" s="350">
        <v>950</v>
      </c>
      <c r="F22" s="346"/>
      <c r="I22" s="328"/>
      <c r="J22"/>
    </row>
    <row r="23" spans="1:16">
      <c r="A23" s="328">
        <v>16</v>
      </c>
      <c r="B23" s="328" t="s">
        <v>751</v>
      </c>
      <c r="C23" s="350">
        <v>405</v>
      </c>
      <c r="F23" s="348">
        <v>1</v>
      </c>
      <c r="G23" s="340" t="s">
        <v>768</v>
      </c>
      <c r="H23" s="342" t="s">
        <v>760</v>
      </c>
      <c r="I23" s="343">
        <v>100</v>
      </c>
      <c r="J23" s="337" t="s">
        <v>795</v>
      </c>
    </row>
    <row r="24" spans="1:16">
      <c r="A24" s="328">
        <v>17</v>
      </c>
      <c r="B24" s="328" t="s">
        <v>754</v>
      </c>
      <c r="C24" s="350">
        <v>450</v>
      </c>
      <c r="F24" s="347"/>
      <c r="G24" s="351"/>
      <c r="H24" s="339" t="s">
        <v>748</v>
      </c>
      <c r="I24" s="338">
        <f>SUM(I23)</f>
        <v>100</v>
      </c>
      <c r="J24" s="337"/>
    </row>
    <row r="25" spans="1:16">
      <c r="A25" s="328">
        <v>18</v>
      </c>
      <c r="B25" s="328" t="s">
        <v>756</v>
      </c>
      <c r="C25" s="350">
        <v>725</v>
      </c>
      <c r="F25" s="347"/>
      <c r="G25" s="351"/>
      <c r="H25" s="352"/>
      <c r="I25" s="353"/>
      <c r="J25" s="337"/>
    </row>
    <row r="26" spans="1:16">
      <c r="A26" s="328">
        <v>19</v>
      </c>
      <c r="B26" s="328" t="s">
        <v>759</v>
      </c>
      <c r="C26" s="332">
        <v>950</v>
      </c>
      <c r="F26" s="347"/>
      <c r="G26" s="351"/>
      <c r="H26" s="352"/>
      <c r="I26" s="353"/>
      <c r="J26" s="337"/>
    </row>
    <row r="27" spans="1:16">
      <c r="C27" s="335">
        <f>SUM(C8:C26)</f>
        <v>14760</v>
      </c>
      <c r="F27" s="357"/>
      <c r="G27" s="351"/>
      <c r="H27" s="345" t="s">
        <v>777</v>
      </c>
      <c r="I27" s="362">
        <f>+C27+C42+C53</f>
        <v>24510</v>
      </c>
      <c r="J27" s="338"/>
      <c r="K27" s="324"/>
    </row>
    <row r="28" spans="1:16">
      <c r="F28" s="346"/>
      <c r="G28" s="351"/>
      <c r="H28" s="345" t="s">
        <v>778</v>
      </c>
      <c r="I28" s="344">
        <f>+I14+I19+I24</f>
        <v>5485</v>
      </c>
      <c r="J28"/>
      <c r="K28" s="324"/>
    </row>
    <row r="29" spans="1:16">
      <c r="F29" s="347"/>
      <c r="G29" s="351"/>
      <c r="H29" s="323"/>
      <c r="I29" s="345"/>
      <c r="J29" s="344"/>
      <c r="K29" s="324"/>
    </row>
    <row r="30" spans="1:16">
      <c r="F30" s="347"/>
      <c r="G30" s="351"/>
      <c r="H30" s="323"/>
      <c r="J30"/>
      <c r="K30" s="324"/>
    </row>
    <row r="31" spans="1:16" ht="15">
      <c r="B31" s="325" t="s">
        <v>779</v>
      </c>
      <c r="C31"/>
      <c r="D31"/>
      <c r="F31" s="347"/>
      <c r="G31" s="296" t="s">
        <v>594</v>
      </c>
      <c r="H31" s="297"/>
      <c r="I31" s="298"/>
      <c r="J31" s="298"/>
      <c r="K31" s="297"/>
      <c r="L31" s="296"/>
      <c r="M31" s="297"/>
      <c r="N31" s="296" t="s">
        <v>594</v>
      </c>
      <c r="O31" s="236"/>
      <c r="P31" s="236"/>
    </row>
    <row r="32" spans="1:16" ht="15">
      <c r="C32"/>
      <c r="D32"/>
      <c r="F32" s="347"/>
      <c r="G32" s="296" t="s">
        <v>595</v>
      </c>
      <c r="H32" s="297"/>
      <c r="I32" s="298"/>
      <c r="J32" s="298"/>
      <c r="K32" s="297"/>
      <c r="L32" s="296"/>
      <c r="M32" s="297"/>
      <c r="N32" s="296" t="s">
        <v>596</v>
      </c>
      <c r="O32" s="236"/>
      <c r="P32" s="236"/>
    </row>
    <row r="33" spans="1:16" ht="15">
      <c r="A33" s="327" t="s">
        <v>744</v>
      </c>
      <c r="B33" s="327" t="s">
        <v>745</v>
      </c>
      <c r="C33" s="327" t="s">
        <v>746</v>
      </c>
      <c r="D33"/>
      <c r="F33" s="347"/>
      <c r="G33" s="297" t="s">
        <v>780</v>
      </c>
      <c r="H33" s="297"/>
      <c r="I33" s="299">
        <v>24510</v>
      </c>
      <c r="J33" s="299"/>
      <c r="K33" s="297"/>
      <c r="L33" s="297"/>
      <c r="M33" s="297"/>
      <c r="N33" s="363" t="s">
        <v>797</v>
      </c>
      <c r="O33" s="299">
        <v>24510</v>
      </c>
      <c r="P33" s="299"/>
    </row>
    <row r="34" spans="1:16" ht="15">
      <c r="A34" s="328">
        <v>1</v>
      </c>
      <c r="B34" s="328" t="s">
        <v>781</v>
      </c>
      <c r="C34" s="328">
        <v>300</v>
      </c>
      <c r="D34"/>
      <c r="F34" s="346"/>
      <c r="G34" s="297" t="s">
        <v>782</v>
      </c>
      <c r="H34" s="297"/>
      <c r="I34" s="299">
        <v>5485</v>
      </c>
      <c r="J34" s="299"/>
      <c r="K34" s="297"/>
      <c r="L34" s="297"/>
      <c r="M34" s="297"/>
      <c r="N34" s="363" t="s">
        <v>798</v>
      </c>
      <c r="O34" s="299">
        <v>5485</v>
      </c>
    </row>
    <row r="35" spans="1:16" ht="15">
      <c r="A35" s="328">
        <v>2</v>
      </c>
      <c r="B35" s="328" t="s">
        <v>783</v>
      </c>
      <c r="C35" s="328">
        <v>900</v>
      </c>
      <c r="D35"/>
      <c r="F35" s="346"/>
      <c r="G35" s="351"/>
      <c r="H35" s="323"/>
      <c r="I35" s="345"/>
      <c r="J35" s="344"/>
      <c r="K35" s="324"/>
    </row>
    <row r="36" spans="1:16" ht="15">
      <c r="A36" s="328">
        <v>3</v>
      </c>
      <c r="B36" s="328" t="s">
        <v>784</v>
      </c>
      <c r="C36" s="328">
        <v>500</v>
      </c>
      <c r="D36"/>
      <c r="F36" s="346"/>
      <c r="G36" s="351"/>
      <c r="H36" s="323"/>
      <c r="J36"/>
      <c r="K36" s="324"/>
    </row>
    <row r="37" spans="1:16" ht="15">
      <c r="A37" s="328">
        <v>4</v>
      </c>
      <c r="B37" s="328" t="s">
        <v>785</v>
      </c>
      <c r="C37" s="328">
        <v>450</v>
      </c>
      <c r="D37"/>
      <c r="F37" s="346"/>
      <c r="G37" s="351"/>
      <c r="H37" s="323"/>
      <c r="J37"/>
      <c r="K37" s="324"/>
    </row>
    <row r="38" spans="1:16" ht="15">
      <c r="A38" s="328">
        <v>5</v>
      </c>
      <c r="B38" s="328" t="s">
        <v>786</v>
      </c>
      <c r="C38" s="328">
        <v>900</v>
      </c>
      <c r="D38"/>
      <c r="F38" s="346"/>
      <c r="G38" s="351"/>
      <c r="H38" s="323"/>
      <c r="J38"/>
      <c r="K38" s="324"/>
    </row>
    <row r="39" spans="1:16" ht="15">
      <c r="A39" s="328">
        <v>6</v>
      </c>
      <c r="B39" s="328" t="s">
        <v>787</v>
      </c>
      <c r="C39" s="328">
        <v>900</v>
      </c>
      <c r="D39"/>
      <c r="F39" s="346"/>
      <c r="G39" s="351"/>
      <c r="H39" s="296"/>
      <c r="I39" s="297"/>
      <c r="J39" s="298"/>
      <c r="K39" s="298"/>
      <c r="L39" s="297"/>
      <c r="M39" s="296"/>
      <c r="N39" s="297"/>
      <c r="O39" s="296"/>
      <c r="P39" s="236"/>
    </row>
    <row r="40" spans="1:16" ht="15">
      <c r="A40" s="328">
        <v>7</v>
      </c>
      <c r="B40" s="328" t="s">
        <v>766</v>
      </c>
      <c r="C40" s="328">
        <v>1100</v>
      </c>
      <c r="D40"/>
      <c r="F40" s="346"/>
      <c r="G40" s="351"/>
      <c r="H40" s="296"/>
      <c r="I40" s="297"/>
      <c r="J40" s="298"/>
      <c r="K40" s="298"/>
      <c r="L40" s="297"/>
      <c r="M40" s="296"/>
      <c r="N40" s="297"/>
      <c r="O40" s="296"/>
      <c r="P40" s="236"/>
    </row>
    <row r="41" spans="1:16" ht="15">
      <c r="A41" s="328">
        <v>8</v>
      </c>
      <c r="B41" s="328" t="s">
        <v>788</v>
      </c>
      <c r="C41" s="336">
        <v>900</v>
      </c>
      <c r="D41"/>
      <c r="F41" s="346"/>
      <c r="G41" s="351"/>
      <c r="H41" s="297"/>
      <c r="I41" s="297"/>
      <c r="J41" s="299"/>
      <c r="K41" s="299"/>
      <c r="L41" s="297"/>
      <c r="M41" s="297"/>
      <c r="N41" s="297"/>
      <c r="O41" s="297"/>
      <c r="P41" s="299"/>
    </row>
    <row r="42" spans="1:16" ht="15">
      <c r="A42" s="328"/>
      <c r="B42" s="328"/>
      <c r="C42" s="331">
        <f>SUM(C34:C41)</f>
        <v>5950</v>
      </c>
      <c r="D42"/>
      <c r="F42" s="346"/>
      <c r="G42" s="351"/>
      <c r="H42" s="297"/>
      <c r="I42" s="297"/>
      <c r="J42" s="299"/>
      <c r="K42" s="299"/>
      <c r="L42" s="297"/>
      <c r="M42" s="297"/>
      <c r="N42" s="297"/>
      <c r="O42" s="297"/>
      <c r="P42" s="299"/>
    </row>
    <row r="43" spans="1:16" ht="15">
      <c r="A43" s="328"/>
      <c r="B43" s="328"/>
      <c r="C43" s="328"/>
      <c r="D43"/>
      <c r="F43" s="346"/>
    </row>
    <row r="44" spans="1:16" ht="15">
      <c r="C44"/>
      <c r="D44"/>
      <c r="F44" s="346"/>
    </row>
    <row r="45" spans="1:16" ht="15">
      <c r="B45" s="325" t="s">
        <v>789</v>
      </c>
      <c r="C45" s="328"/>
      <c r="D45"/>
      <c r="F45" s="346"/>
    </row>
    <row r="46" spans="1:16" ht="15">
      <c r="C46" s="328"/>
      <c r="D46"/>
      <c r="F46" s="346"/>
      <c r="G46" s="296"/>
      <c r="H46" s="297"/>
      <c r="I46" s="298"/>
      <c r="J46" s="298"/>
      <c r="K46" s="297"/>
      <c r="L46" s="296"/>
      <c r="M46" s="297"/>
      <c r="N46" s="296"/>
      <c r="O46" s="236"/>
    </row>
    <row r="47" spans="1:16" ht="15">
      <c r="A47" s="327" t="s">
        <v>744</v>
      </c>
      <c r="B47" s="327" t="s">
        <v>745</v>
      </c>
      <c r="C47" s="327" t="s">
        <v>746</v>
      </c>
      <c r="D47"/>
      <c r="F47" s="346"/>
      <c r="G47" s="296"/>
      <c r="H47" s="297"/>
      <c r="I47" s="298"/>
      <c r="J47" s="298"/>
      <c r="K47" s="297"/>
      <c r="L47" s="296"/>
      <c r="M47" s="297"/>
      <c r="N47" s="296"/>
      <c r="O47" s="236"/>
    </row>
    <row r="48" spans="1:16" ht="15">
      <c r="A48" s="328">
        <v>1</v>
      </c>
      <c r="B48" s="328" t="s">
        <v>790</v>
      </c>
      <c r="C48" s="328">
        <v>450</v>
      </c>
      <c r="D48"/>
      <c r="F48" s="346"/>
      <c r="G48" s="297"/>
      <c r="H48" s="297"/>
      <c r="I48" s="299"/>
      <c r="J48" s="299"/>
      <c r="K48" s="297"/>
      <c r="L48" s="297"/>
      <c r="M48" s="297"/>
      <c r="N48" s="297"/>
      <c r="O48" s="299"/>
    </row>
    <row r="49" spans="1:15" ht="15">
      <c r="A49" s="328">
        <v>2</v>
      </c>
      <c r="B49" s="328" t="s">
        <v>791</v>
      </c>
      <c r="C49" s="328">
        <v>450</v>
      </c>
      <c r="D49"/>
      <c r="F49" s="346"/>
      <c r="G49" s="297"/>
      <c r="H49" s="297"/>
      <c r="I49" s="299"/>
      <c r="J49" s="299"/>
      <c r="K49" s="297"/>
      <c r="L49" s="297"/>
      <c r="M49" s="297"/>
      <c r="N49" s="297"/>
      <c r="O49" s="299"/>
    </row>
    <row r="50" spans="1:15" ht="15">
      <c r="A50" s="328">
        <v>3</v>
      </c>
      <c r="B50" s="328" t="s">
        <v>792</v>
      </c>
      <c r="C50" s="328">
        <v>1000</v>
      </c>
      <c r="D50"/>
      <c r="F50" s="346"/>
      <c r="G50" s="333"/>
      <c r="H50" s="334"/>
    </row>
    <row r="51" spans="1:15" ht="15">
      <c r="A51" s="328">
        <v>4</v>
      </c>
      <c r="B51" s="328" t="s">
        <v>793</v>
      </c>
      <c r="C51" s="328">
        <v>1000</v>
      </c>
      <c r="D51"/>
      <c r="F51" s="346"/>
      <c r="H51" s="334"/>
    </row>
    <row r="52" spans="1:15" ht="15">
      <c r="A52" s="328">
        <v>5</v>
      </c>
      <c r="B52" s="328" t="s">
        <v>794</v>
      </c>
      <c r="C52" s="336">
        <v>900</v>
      </c>
      <c r="D52"/>
      <c r="F52" s="346"/>
    </row>
    <row r="53" spans="1:15" ht="15">
      <c r="A53" s="328"/>
      <c r="B53" s="328"/>
      <c r="C53" s="331">
        <f>SUM(C48:C52)</f>
        <v>3800</v>
      </c>
      <c r="D53"/>
      <c r="F53" s="346"/>
    </row>
    <row r="54" spans="1:15" ht="15">
      <c r="A54" s="328"/>
      <c r="B54" s="328"/>
      <c r="C54" s="328"/>
      <c r="D54"/>
      <c r="F54" s="346"/>
    </row>
    <row r="55" spans="1:15" ht="15">
      <c r="C55" s="328"/>
      <c r="D55"/>
      <c r="F55" s="346"/>
    </row>
    <row r="56" spans="1:15" ht="15">
      <c r="C56" s="328"/>
      <c r="D56"/>
      <c r="F56" s="346"/>
    </row>
    <row r="57" spans="1:15" ht="15">
      <c r="C57" s="328"/>
      <c r="D57"/>
      <c r="F57" s="346"/>
    </row>
    <row r="58" spans="1:15" ht="15">
      <c r="C58" s="328"/>
      <c r="D58"/>
      <c r="F58" s="346"/>
    </row>
    <row r="59" spans="1:15" ht="15">
      <c r="C59" s="328"/>
      <c r="D59"/>
      <c r="F59" s="346"/>
    </row>
    <row r="60" spans="1:15" ht="15">
      <c r="C60" s="328"/>
      <c r="D6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BG</vt:lpstr>
      <vt:lpstr>NOTAS BG</vt:lpstr>
      <vt:lpstr>EGYP</vt:lpstr>
      <vt:lpstr>NOTAS EGYP</vt:lpstr>
      <vt:lpstr>ECPN</vt:lpstr>
      <vt:lpstr>EFE</vt:lpstr>
      <vt:lpstr>HT_EFE</vt:lpstr>
      <vt:lpstr>DEUDAS EJERCICIOS ANTERIORES</vt:lpstr>
      <vt:lpstr>BG!Área_de_impresión</vt:lpstr>
      <vt:lpstr>ECPN!Área_de_impresión</vt:lpstr>
      <vt:lpstr>EFE!Área_de_impresión</vt:lpstr>
      <vt:lpstr>EGYP!Área_de_impresión</vt:lpstr>
      <vt:lpstr>'NOTAS BG'!Área_de_impresión</vt:lpstr>
      <vt:lpstr>'NOTAS EGYP'!Área_de_impresión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</cp:lastModifiedBy>
  <cp:lastPrinted>2016-01-07T15:34:34Z</cp:lastPrinted>
  <dcterms:created xsi:type="dcterms:W3CDTF">2015-06-11T20:25:01Z</dcterms:created>
  <dcterms:modified xsi:type="dcterms:W3CDTF">2016-02-02T17:04:23Z</dcterms:modified>
</cp:coreProperties>
</file>